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americancanoe-my.sharepoint.com/personal/rsribar_americancanoe_org/Documents/Paracanoe/2022 Competitions/Quality Criteria/"/>
    </mc:Choice>
  </mc:AlternateContent>
  <xr:revisionPtr revIDLastSave="1634" documentId="8_{78040E3D-94B8-994F-B5A4-3569CE30BBAC}" xr6:coauthVersionLast="47" xr6:coauthVersionMax="47" xr10:uidLastSave="{98A3059D-4693-F249-A5CB-4281FFF3D0D9}"/>
  <bookViews>
    <workbookView xWindow="0" yWindow="500" windowWidth="64000" windowHeight="34600" activeTab="1" xr2:uid="{A5FB493F-BD0F-A549-8D5C-34A07BDEC9A1}"/>
  </bookViews>
  <sheets>
    <sheet name="2022 EAP Paracanoe" sheetId="2" r:id="rId1"/>
    <sheet name="Example EAP Paracanoe" sheetId="4" r:id="rId2"/>
  </sheets>
  <definedNames>
    <definedName name="_xlnm.Print_Area" localSheetId="0">'2022 EAP Paracanoe'!$B$6:$AK$28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C13" i="4"/>
  <c r="C12" i="4"/>
  <c r="C11" i="4"/>
  <c r="C10" i="4"/>
  <c r="C9" i="4"/>
  <c r="C8" i="4"/>
  <c r="C7" i="4"/>
  <c r="C6" i="4"/>
  <c r="C5" i="4"/>
  <c r="C4" i="4"/>
  <c r="AE53" i="2"/>
  <c r="AB53" i="2"/>
  <c r="Y53" i="2"/>
  <c r="V53" i="2"/>
  <c r="S53" i="2"/>
  <c r="P53" i="2"/>
  <c r="M53" i="2"/>
  <c r="J53" i="2"/>
  <c r="G53" i="2"/>
  <c r="D53" i="2"/>
  <c r="AE52" i="2"/>
  <c r="AB52" i="2"/>
  <c r="Y52" i="2"/>
  <c r="V52" i="2"/>
  <c r="S52" i="2"/>
  <c r="P52" i="2"/>
  <c r="M52" i="2"/>
  <c r="J52" i="2"/>
  <c r="G52" i="2"/>
  <c r="D52" i="2"/>
  <c r="AE51" i="2"/>
  <c r="AE50" i="2"/>
  <c r="AE49" i="2"/>
  <c r="AB51" i="2"/>
  <c r="AB50" i="2"/>
  <c r="AB49" i="2"/>
  <c r="Y51" i="2"/>
  <c r="Y50" i="2"/>
  <c r="Y49" i="2"/>
  <c r="V51" i="2"/>
  <c r="V50" i="2"/>
  <c r="V49" i="2"/>
  <c r="S51" i="2"/>
  <c r="S50" i="2"/>
  <c r="S49" i="2"/>
  <c r="P51" i="2"/>
  <c r="P50" i="2"/>
  <c r="P49" i="2"/>
  <c r="M51" i="2"/>
  <c r="M50" i="2"/>
  <c r="M49" i="2"/>
  <c r="J51" i="2"/>
  <c r="J50" i="2"/>
  <c r="J49" i="2"/>
  <c r="G51" i="2"/>
  <c r="G50" i="2"/>
  <c r="G49" i="2"/>
  <c r="D51" i="2"/>
  <c r="D50" i="2"/>
  <c r="D49" i="2"/>
  <c r="AH12" i="2"/>
  <c r="AQ5" i="2"/>
  <c r="AP5" i="2"/>
  <c r="AO5" i="2"/>
  <c r="AN5" i="2"/>
  <c r="AM5" i="2"/>
  <c r="AL5" i="2"/>
  <c r="AK5" i="2"/>
  <c r="AJ5" i="2"/>
  <c r="AI5" i="2"/>
  <c r="AQ4" i="2"/>
  <c r="AP4" i="2"/>
  <c r="D12" i="4" s="1"/>
  <c r="AO4" i="2"/>
  <c r="AN4" i="2"/>
  <c r="AM4" i="2"/>
  <c r="AL4" i="2"/>
  <c r="AK4" i="2"/>
  <c r="AJ4" i="2"/>
  <c r="AI4" i="2"/>
  <c r="AH5" i="2"/>
  <c r="AH4" i="2"/>
  <c r="AE45" i="2"/>
  <c r="AB45" i="2"/>
  <c r="Y45" i="2"/>
  <c r="V45" i="2"/>
  <c r="S45" i="2"/>
  <c r="P45" i="2"/>
  <c r="M45" i="2"/>
  <c r="J45" i="2"/>
  <c r="G45" i="2"/>
  <c r="D45" i="2"/>
  <c r="AE44" i="2"/>
  <c r="AB44" i="2"/>
  <c r="Y44" i="2"/>
  <c r="V44" i="2"/>
  <c r="S44" i="2"/>
  <c r="P44" i="2"/>
  <c r="M44" i="2"/>
  <c r="J44" i="2"/>
  <c r="G44" i="2"/>
  <c r="D44" i="2"/>
  <c r="AF41" i="2"/>
  <c r="AL41" i="2" s="1"/>
  <c r="AF33" i="2"/>
  <c r="AP33" i="2" s="1"/>
  <c r="AB37" i="2"/>
  <c r="AB36" i="2"/>
  <c r="AM33" i="2"/>
  <c r="AF25" i="2"/>
  <c r="AL25" i="2" s="1"/>
  <c r="AF17" i="2"/>
  <c r="AK17" i="2" s="1"/>
  <c r="AF9" i="2"/>
  <c r="AE37" i="2"/>
  <c r="AE36" i="2"/>
  <c r="AE29" i="2"/>
  <c r="AE28" i="2"/>
  <c r="AE21" i="2"/>
  <c r="AE20" i="2"/>
  <c r="AB29" i="2"/>
  <c r="AB28" i="2"/>
  <c r="AB21" i="2"/>
  <c r="AB20" i="2"/>
  <c r="AB13" i="2"/>
  <c r="AB12" i="2"/>
  <c r="Y37" i="2"/>
  <c r="Y36" i="2"/>
  <c r="Y29" i="2"/>
  <c r="Y28" i="2"/>
  <c r="Y21" i="2"/>
  <c r="Y20" i="2"/>
  <c r="Y13" i="2"/>
  <c r="Y12" i="2"/>
  <c r="V37" i="2"/>
  <c r="V36" i="2"/>
  <c r="V29" i="2"/>
  <c r="V28" i="2"/>
  <c r="V21" i="2"/>
  <c r="V20" i="2"/>
  <c r="V13" i="2"/>
  <c r="V12" i="2"/>
  <c r="S37" i="2"/>
  <c r="S36" i="2"/>
  <c r="S29" i="2"/>
  <c r="S28" i="2"/>
  <c r="S21" i="2"/>
  <c r="S20" i="2"/>
  <c r="S13" i="2"/>
  <c r="S12" i="2"/>
  <c r="P37" i="2"/>
  <c r="P36" i="2"/>
  <c r="AF36" i="2" s="1"/>
  <c r="AQ36" i="2" s="1"/>
  <c r="P29" i="2"/>
  <c r="P28" i="2"/>
  <c r="P21" i="2"/>
  <c r="P20" i="2"/>
  <c r="P13" i="2"/>
  <c r="P12" i="2"/>
  <c r="M37" i="2"/>
  <c r="J37" i="2"/>
  <c r="G37" i="2"/>
  <c r="D37" i="2"/>
  <c r="M36" i="2"/>
  <c r="J36" i="2"/>
  <c r="G36" i="2"/>
  <c r="D36" i="2"/>
  <c r="M29" i="2"/>
  <c r="J29" i="2"/>
  <c r="G29" i="2"/>
  <c r="D29" i="2"/>
  <c r="M28" i="2"/>
  <c r="J28" i="2"/>
  <c r="G28" i="2"/>
  <c r="D28" i="2"/>
  <c r="AF28" i="2" s="1"/>
  <c r="AQ28" i="2" s="1"/>
  <c r="M21" i="2"/>
  <c r="J21" i="2"/>
  <c r="G21" i="2"/>
  <c r="D21" i="2"/>
  <c r="M20" i="2"/>
  <c r="J20" i="2"/>
  <c r="G20" i="2"/>
  <c r="D20" i="2"/>
  <c r="M13" i="2"/>
  <c r="J13" i="2"/>
  <c r="G13" i="2"/>
  <c r="D13" i="2"/>
  <c r="M12" i="2"/>
  <c r="J12" i="2"/>
  <c r="G12" i="2"/>
  <c r="D12" i="2"/>
  <c r="E12" i="4" l="1"/>
  <c r="AF44" i="2"/>
  <c r="AL44" i="2" s="1"/>
  <c r="AM41" i="2"/>
  <c r="AN41" i="2"/>
  <c r="AO41" i="2"/>
  <c r="AP41" i="2"/>
  <c r="AQ41" i="2"/>
  <c r="AH41" i="2"/>
  <c r="AJ41" i="2"/>
  <c r="AK41" i="2"/>
  <c r="AI41" i="2"/>
  <c r="D13" i="4"/>
  <c r="E13" i="4" s="1"/>
  <c r="AP36" i="2"/>
  <c r="AN25" i="2"/>
  <c r="AM25" i="2"/>
  <c r="AN33" i="2"/>
  <c r="AL33" i="2"/>
  <c r="AO33" i="2"/>
  <c r="AQ33" i="2"/>
  <c r="AH36" i="2"/>
  <c r="D4" i="4" s="1"/>
  <c r="E4" i="4" s="1"/>
  <c r="AI36" i="2"/>
  <c r="D5" i="4" s="1"/>
  <c r="E5" i="4" s="1"/>
  <c r="AJ36" i="2"/>
  <c r="D6" i="4" s="1"/>
  <c r="E6" i="4" s="1"/>
  <c r="AK36" i="2"/>
  <c r="D7" i="4" s="1"/>
  <c r="E7" i="4" s="1"/>
  <c r="AL36" i="2"/>
  <c r="D8" i="4" s="1"/>
  <c r="E8" i="4" s="1"/>
  <c r="AM36" i="2"/>
  <c r="D9" i="4" s="1"/>
  <c r="E9" i="4" s="1"/>
  <c r="AI33" i="2"/>
  <c r="AJ33" i="2"/>
  <c r="AK33" i="2"/>
  <c r="AH33" i="2"/>
  <c r="AN36" i="2"/>
  <c r="D10" i="4" s="1"/>
  <c r="E10" i="4" s="1"/>
  <c r="AO36" i="2"/>
  <c r="D11" i="4" s="1"/>
  <c r="E11" i="4" s="1"/>
  <c r="AO25" i="2"/>
  <c r="AP25" i="2"/>
  <c r="AQ25" i="2"/>
  <c r="AH28" i="2"/>
  <c r="AI28" i="2"/>
  <c r="AJ28" i="2"/>
  <c r="AK28" i="2"/>
  <c r="AL28" i="2"/>
  <c r="AH25" i="2"/>
  <c r="AN28" i="2"/>
  <c r="AM28" i="2"/>
  <c r="AI25" i="2"/>
  <c r="AJ25" i="2"/>
  <c r="AO28" i="2"/>
  <c r="AK25" i="2"/>
  <c r="AP28" i="2"/>
  <c r="AF20" i="2"/>
  <c r="AL20" i="2" s="1"/>
  <c r="AM17" i="2"/>
  <c r="AN17" i="2"/>
  <c r="AQ20" i="2"/>
  <c r="AO17" i="2"/>
  <c r="AL17" i="2"/>
  <c r="AP17" i="2"/>
  <c r="AP20" i="2"/>
  <c r="AK20" i="2"/>
  <c r="AJ20" i="2"/>
  <c r="AI20" i="2"/>
  <c r="AH20" i="2"/>
  <c r="AN20" i="2"/>
  <c r="AF12" i="2"/>
  <c r="AH17" i="2"/>
  <c r="AI17" i="2"/>
  <c r="AJ17" i="2"/>
  <c r="AQ17" i="2"/>
  <c r="AI9" i="2"/>
  <c r="AH9" i="2"/>
  <c r="AK9" i="2"/>
  <c r="AM9" i="2"/>
  <c r="AP9" i="2"/>
  <c r="AJ9" i="2"/>
  <c r="AL9" i="2"/>
  <c r="AN9" i="2"/>
  <c r="AO9" i="2"/>
  <c r="F4" i="4" l="1"/>
  <c r="F5" i="4" s="1"/>
  <c r="G5" i="4" s="1"/>
  <c r="AK44" i="2"/>
  <c r="AJ44" i="2"/>
  <c r="AI44" i="2"/>
  <c r="AH44" i="2"/>
  <c r="AQ44" i="2"/>
  <c r="AP44" i="2"/>
  <c r="AO44" i="2"/>
  <c r="AN44" i="2"/>
  <c r="AM44" i="2"/>
  <c r="AO20" i="2"/>
  <c r="AM20" i="2"/>
  <c r="E14" i="4"/>
  <c r="AP12" i="2"/>
  <c r="AN12" i="2"/>
  <c r="AM12" i="2"/>
  <c r="AL12" i="2"/>
  <c r="AO12" i="2"/>
  <c r="AK12" i="2"/>
  <c r="AJ12" i="2"/>
  <c r="AI12" i="2"/>
  <c r="H5" i="4" l="1"/>
  <c r="I5" i="4"/>
  <c r="G4" i="4"/>
  <c r="F6" i="4"/>
  <c r="G6" i="4" s="1"/>
  <c r="H6" i="4" l="1"/>
  <c r="I6" i="4"/>
  <c r="F7" i="4"/>
  <c r="F8" i="4" s="1"/>
  <c r="I4" i="4"/>
  <c r="G7" i="4" l="1"/>
  <c r="H7" i="4" s="1"/>
  <c r="F9" i="4"/>
  <c r="G8" i="4"/>
  <c r="I7" i="4" l="1"/>
  <c r="H8" i="4"/>
  <c r="I8" i="4"/>
  <c r="G9" i="4"/>
  <c r="F10" i="4"/>
  <c r="I9" i="4" l="1"/>
  <c r="H9" i="4"/>
  <c r="F11" i="4"/>
  <c r="G10" i="4"/>
  <c r="H10" i="4" l="1"/>
  <c r="I10" i="4"/>
  <c r="F12" i="4"/>
  <c r="G11" i="4"/>
  <c r="H11" i="4" l="1"/>
  <c r="I11" i="4"/>
  <c r="F13" i="4"/>
  <c r="G13" i="4" s="1"/>
  <c r="G12" i="4"/>
  <c r="H12" i="4" l="1"/>
  <c r="I12" i="4"/>
  <c r="I13" i="4"/>
  <c r="H13" i="4"/>
</calcChain>
</file>

<file path=xl/sharedStrings.xml><?xml version="1.0" encoding="utf-8"?>
<sst xmlns="http://schemas.openxmlformats.org/spreadsheetml/2006/main" count="430" uniqueCount="106">
  <si>
    <t>Rank</t>
  </si>
  <si>
    <t>AVG top3</t>
  </si>
  <si>
    <t>AVG% of AVG top3</t>
  </si>
  <si>
    <t>STD top3</t>
  </si>
  <si>
    <t>AVG% of top boat</t>
  </si>
  <si>
    <t>Event</t>
  </si>
  <si>
    <t>Event Adjustment Factor (2021)</t>
  </si>
  <si>
    <t>Calculation Per Event</t>
  </si>
  <si>
    <t>The Standard</t>
  </si>
  <si>
    <t>Event Adjusted Baseline</t>
  </si>
  <si>
    <t>EAP Table</t>
  </si>
  <si>
    <t>Step 1</t>
  </si>
  <si>
    <t>Step 2</t>
  </si>
  <si>
    <t>Step 3</t>
  </si>
  <si>
    <t>Step 4</t>
  </si>
  <si>
    <t>MKL1</t>
  </si>
  <si>
    <t>MKL2</t>
  </si>
  <si>
    <t>MKL3</t>
  </si>
  <si>
    <t>MVL2</t>
  </si>
  <si>
    <t>MVL3</t>
  </si>
  <si>
    <t>WKL1</t>
  </si>
  <si>
    <t>WKL2</t>
  </si>
  <si>
    <t>WKL3</t>
  </si>
  <si>
    <t>WVL2</t>
  </si>
  <si>
    <t>WVL3</t>
  </si>
  <si>
    <t>TOKYO 2020(21), JAP</t>
  </si>
  <si>
    <t>2021 WC, SZEGED, HUN</t>
  </si>
  <si>
    <t>2019 WCH, SZEGED, HUN</t>
  </si>
  <si>
    <t>McGRATH</t>
  </si>
  <si>
    <t>SYNIUK</t>
  </si>
  <si>
    <t>MANCARELLA</t>
  </si>
  <si>
    <t>YEMELIANOV</t>
  </si>
  <si>
    <t>KRYLOV</t>
  </si>
  <si>
    <t>OLIVER</t>
  </si>
  <si>
    <t>RUFINO de PAULO</t>
  </si>
  <si>
    <t>HAXTON</t>
  </si>
  <si>
    <t>MOURAO</t>
  </si>
  <si>
    <t>VIEIRA de PAULA</t>
  </si>
  <si>
    <t>WOOD</t>
  </si>
  <si>
    <t>MUELLER</t>
  </si>
  <si>
    <t>MAZHULA</t>
  </si>
  <si>
    <t>WOLLERMANN</t>
  </si>
  <si>
    <t>HENSHAW</t>
  </si>
  <si>
    <t>WIGGS</t>
  </si>
  <si>
    <t>VARGA</t>
  </si>
  <si>
    <t>SUGAR</t>
  </si>
  <si>
    <t>BARBOSA</t>
  </si>
  <si>
    <t>LABERER</t>
  </si>
  <si>
    <t>SEIPEL</t>
  </si>
  <si>
    <t>CHIPPINGTON</t>
  </si>
  <si>
    <t>KISS</t>
  </si>
  <si>
    <t>CARDOSO da SILVA</t>
  </si>
  <si>
    <t>BOULLE</t>
  </si>
  <si>
    <t>CALCULATIONS OF EAPs FOR 2022 USA TEAM TRIALS</t>
  </si>
  <si>
    <t>LAHUTENKO</t>
  </si>
  <si>
    <t>KUMMER</t>
  </si>
  <si>
    <t>MOLNARNE TOTH</t>
  </si>
  <si>
    <t>RUFINO DE PAULO</t>
  </si>
  <si>
    <t>RIVERO</t>
  </si>
  <si>
    <t>NIKIFOROVA</t>
  </si>
  <si>
    <t>RIBEIRO BENEVIDES</t>
  </si>
  <si>
    <t>BAUERNSCHMIDT</t>
  </si>
  <si>
    <t>MOSQUERA</t>
  </si>
  <si>
    <t>EYERS</t>
  </si>
  <si>
    <t>POTDEVIN</t>
  </si>
  <si>
    <t>FARIAS</t>
  </si>
  <si>
    <t>ADLER</t>
  </si>
  <si>
    <t>KOZIKOWSKA</t>
  </si>
  <si>
    <t>PHILLIPSON</t>
  </si>
  <si>
    <t>DE PAOLIS</t>
  </si>
  <si>
    <t>VORONKOV</t>
  </si>
  <si>
    <t>VOLIK</t>
  </si>
  <si>
    <t>SUBA</t>
  </si>
  <si>
    <t>CARDOSO DA SILVA</t>
  </si>
  <si>
    <t>TOKARZ</t>
  </si>
  <si>
    <t>MCGRATH</t>
  </si>
  <si>
    <t>RIBEIRO DE CARVALHO</t>
  </si>
  <si>
    <t>MIRZAEVA</t>
  </si>
  <si>
    <t>BEHROUZIRAD</t>
  </si>
  <si>
    <t>MARTLEW</t>
  </si>
  <si>
    <t>SILVA</t>
  </si>
  <si>
    <t>ANDREEVA</t>
  </si>
  <si>
    <t>RIPA</t>
  </si>
  <si>
    <t>REYNOLDS</t>
  </si>
  <si>
    <t>LULEA</t>
  </si>
  <si>
    <t>CARVALHO</t>
  </si>
  <si>
    <t>TOFALINI</t>
  </si>
  <si>
    <t>CIUSTEA</t>
  </si>
  <si>
    <t>Best performance</t>
  </si>
  <si>
    <t>Step 4: Event Adjusted Score defines the Paracanoe Quality Criteria for each event</t>
  </si>
  <si>
    <t>2018 WCH, Montemor-o-Velho, POR</t>
  </si>
  <si>
    <t>2018 WC, SZEGED, HUN</t>
  </si>
  <si>
    <t>ABDULKHABIBOV</t>
  </si>
  <si>
    <t>SARDON</t>
  </si>
  <si>
    <t>LITTLEHALES</t>
  </si>
  <si>
    <t>JUHASZ</t>
  </si>
  <si>
    <t>DUPIK</t>
  </si>
  <si>
    <t>SHERKUZIEV</t>
  </si>
  <si>
    <t>MOREAU</t>
  </si>
  <si>
    <t>2022 EAP</t>
  </si>
  <si>
    <t>Event Adjusted Percentage @25% limit</t>
  </si>
  <si>
    <t>Event Adjusted Percentage @20% limit</t>
  </si>
  <si>
    <t>2023 EAP</t>
  </si>
  <si>
    <t>Best run of the day</t>
  </si>
  <si>
    <t>AVERAGE</t>
  </si>
  <si>
    <t>USOPC and ACA agreed to the 25% EAP limit in 2022 and the 20% EAP limit in 2023. The percent limit for 2024 will be established in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</si>
</sst>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70" formatCode="m:ss.000"/>
  </numFmts>
  <fonts count="11" x14ac:knownFonts="1">
    <font>
      <sz val="12"/>
      <color theme="1"/>
      <name val="Source Sans Pro Light"/>
      <family val="2"/>
      <scheme val="minor"/>
    </font>
    <font>
      <sz val="12"/>
      <color theme="1"/>
      <name val="Source Sans Pro Light"/>
      <family val="2"/>
      <scheme val="minor"/>
    </font>
    <font>
      <b/>
      <sz val="12"/>
      <color theme="1"/>
      <name val="Source Sans Pro Light"/>
      <family val="2"/>
      <scheme val="minor"/>
    </font>
    <font>
      <sz val="12"/>
      <color rgb="FF000000"/>
      <name val="Source Sans Pro Light"/>
      <family val="2"/>
      <scheme val="minor"/>
    </font>
    <font>
      <sz val="12"/>
      <color rgb="FFFFFFFF"/>
      <name val="Source Sans Pro Light"/>
      <family val="2"/>
      <scheme val="minor"/>
    </font>
    <font>
      <u/>
      <sz val="12"/>
      <color rgb="FFD4353D"/>
      <name val="Source Sans Pro"/>
      <scheme val="major"/>
    </font>
    <font>
      <b/>
      <sz val="12"/>
      <color theme="1"/>
      <name val="Source Sans Pro Light"/>
      <scheme val="minor"/>
    </font>
    <font>
      <sz val="12"/>
      <color theme="1"/>
      <name val="Source Sans Pro Light"/>
      <scheme val="minor"/>
    </font>
    <font>
      <sz val="12"/>
      <name val="Source Sans Pro Light"/>
      <family val="2"/>
      <scheme val="minor"/>
    </font>
    <font>
      <sz val="12"/>
      <color rgb="FFFF0000"/>
      <name val="Source Sans Pro Light"/>
      <family val="2"/>
      <scheme val="minor"/>
    </font>
    <font>
      <b/>
      <sz val="12"/>
      <color theme="5"/>
      <name val="Source Sans Pro Light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990FF"/>
        <bgColor rgb="FF000000"/>
      </patternFill>
    </fill>
    <fill>
      <patternFill patternType="solid">
        <fgColor rgb="FFFFFF00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0" xfId="0" applyBorder="1"/>
    <xf numFmtId="0" fontId="0" fillId="2" borderId="0" xfId="0" applyFill="1" applyBorder="1"/>
    <xf numFmtId="10" fontId="0" fillId="0" borderId="0" xfId="1" applyNumberFormat="1" applyFont="1" applyBorder="1"/>
    <xf numFmtId="0" fontId="0" fillId="0" borderId="0" xfId="0" applyFill="1" applyBorder="1"/>
    <xf numFmtId="0" fontId="3" fillId="0" borderId="0" xfId="0" applyFont="1"/>
    <xf numFmtId="0" fontId="5" fillId="0" borderId="0" xfId="0" applyFont="1" applyAlignment="1">
      <alignment horizontal="center"/>
    </xf>
    <xf numFmtId="164" fontId="0" fillId="2" borderId="0" xfId="0" applyNumberFormat="1" applyFill="1" applyBorder="1"/>
    <xf numFmtId="164" fontId="0" fillId="2" borderId="1" xfId="0" applyNumberFormat="1" applyFill="1" applyBorder="1"/>
    <xf numFmtId="164" fontId="0" fillId="0" borderId="0" xfId="0" applyNumberFormat="1" applyBorder="1"/>
    <xf numFmtId="0" fontId="2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0" fontId="0" fillId="0" borderId="0" xfId="1" quotePrefix="1" applyNumberFormat="1" applyFont="1" applyBorder="1"/>
    <xf numFmtId="164" fontId="0" fillId="0" borderId="2" xfId="0" applyNumberFormat="1" applyBorder="1"/>
    <xf numFmtId="0" fontId="3" fillId="4" borderId="0" xfId="0" applyFont="1" applyFill="1"/>
    <xf numFmtId="10" fontId="7" fillId="0" borderId="4" xfId="1" applyNumberFormat="1" applyFont="1" applyFill="1" applyBorder="1" applyAlignment="1">
      <alignment horizontal="center"/>
    </xf>
    <xf numFmtId="10" fontId="7" fillId="0" borderId="4" xfId="1" applyNumberFormat="1" applyFont="1" applyFill="1" applyBorder="1"/>
    <xf numFmtId="10" fontId="7" fillId="0" borderId="8" xfId="1" applyNumberFormat="1" applyFont="1" applyFill="1" applyBorder="1"/>
    <xf numFmtId="10" fontId="7" fillId="0" borderId="10" xfId="1" applyNumberFormat="1" applyFont="1" applyFill="1" applyBorder="1" applyAlignment="1">
      <alignment horizontal="center"/>
    </xf>
    <xf numFmtId="10" fontId="7" fillId="0" borderId="10" xfId="1" applyNumberFormat="1" applyFont="1" applyFill="1" applyBorder="1"/>
    <xf numFmtId="10" fontId="7" fillId="0" borderId="11" xfId="1" applyNumberFormat="1" applyFont="1" applyFill="1" applyBorder="1"/>
    <xf numFmtId="10" fontId="0" fillId="0" borderId="4" xfId="0" applyNumberFormat="1" applyBorder="1"/>
    <xf numFmtId="10" fontId="3" fillId="0" borderId="4" xfId="0" applyNumberFormat="1" applyFont="1" applyBorder="1"/>
    <xf numFmtId="0" fontId="2" fillId="0" borderId="0" xfId="0" applyFont="1" applyFill="1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0" fontId="0" fillId="0" borderId="10" xfId="0" applyNumberFormat="1" applyBorder="1"/>
    <xf numFmtId="0" fontId="9" fillId="0" borderId="0" xfId="0" applyFont="1"/>
    <xf numFmtId="164" fontId="0" fillId="0" borderId="0" xfId="0" applyNumberFormat="1" applyFill="1" applyBorder="1"/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0" fontId="0" fillId="0" borderId="17" xfId="0" applyNumberFormat="1" applyBorder="1"/>
    <xf numFmtId="10" fontId="10" fillId="0" borderId="4" xfId="0" applyNumberFormat="1" applyFont="1" applyBorder="1"/>
    <xf numFmtId="0" fontId="10" fillId="0" borderId="2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70" fontId="3" fillId="0" borderId="4" xfId="0" applyNumberFormat="1" applyFont="1" applyBorder="1"/>
    <xf numFmtId="170" fontId="0" fillId="0" borderId="10" xfId="0" applyNumberFormat="1" applyBorder="1"/>
    <xf numFmtId="170" fontId="0" fillId="0" borderId="17" xfId="0" applyNumberFormat="1" applyBorder="1"/>
    <xf numFmtId="170" fontId="0" fillId="0" borderId="4" xfId="0" applyNumberFormat="1" applyBorder="1"/>
    <xf numFmtId="170" fontId="8" fillId="0" borderId="4" xfId="0" applyNumberFormat="1" applyFont="1" applyBorder="1"/>
    <xf numFmtId="170" fontId="0" fillId="0" borderId="12" xfId="0" applyNumberFormat="1" applyBorder="1"/>
    <xf numFmtId="170" fontId="6" fillId="0" borderId="4" xfId="0" applyNumberFormat="1" applyFont="1" applyBorder="1"/>
    <xf numFmtId="170" fontId="6" fillId="0" borderId="10" xfId="0" applyNumberFormat="1" applyFont="1" applyBorder="1"/>
    <xf numFmtId="170" fontId="6" fillId="0" borderId="17" xfId="0" applyNumberFormat="1" applyFont="1" applyBorder="1"/>
    <xf numFmtId="170" fontId="6" fillId="0" borderId="8" xfId="0" applyNumberFormat="1" applyFont="1" applyBorder="1"/>
    <xf numFmtId="170" fontId="6" fillId="0" borderId="11" xfId="0" applyNumberFormat="1" applyFont="1" applyBorder="1"/>
    <xf numFmtId="170" fontId="6" fillId="0" borderId="18" xfId="0" applyNumberFormat="1" applyFont="1" applyBorder="1"/>
  </cellXfs>
  <cellStyles count="2">
    <cellStyle name="Normal" xfId="0" builtinId="0"/>
    <cellStyle name="Perc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ACA-2021">
      <a:dk1>
        <a:srgbClr val="000000"/>
      </a:dk1>
      <a:lt1>
        <a:srgbClr val="FFFFFF"/>
      </a:lt1>
      <a:dk2>
        <a:srgbClr val="2C2C2C"/>
      </a:dk2>
      <a:lt2>
        <a:srgbClr val="BCBCBC"/>
      </a:lt2>
      <a:accent1>
        <a:srgbClr val="0D2E52"/>
      </a:accent1>
      <a:accent2>
        <a:srgbClr val="D4353D"/>
      </a:accent2>
      <a:accent3>
        <a:srgbClr val="F29900"/>
      </a:accent3>
      <a:accent4>
        <a:srgbClr val="7772CC"/>
      </a:accent4>
      <a:accent5>
        <a:srgbClr val="D4D04A"/>
      </a:accent5>
      <a:accent6>
        <a:srgbClr val="2990FF"/>
      </a:accent6>
      <a:hlink>
        <a:srgbClr val="0645AD"/>
      </a:hlink>
      <a:folHlink>
        <a:srgbClr val="919191"/>
      </a:folHlink>
    </a:clrScheme>
    <a:fontScheme name="Source Sans Pro">
      <a:majorFont>
        <a:latin typeface="Source Sans Pro"/>
        <a:ea typeface="Calibri Light"/>
        <a:cs typeface=""/>
      </a:majorFont>
      <a:minorFont>
        <a:latin typeface="Source Sans Pro Light"/>
        <a:ea typeface="Calibri Light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AB07-D76B-2242-8307-40ACBE65039B}">
  <sheetPr>
    <pageSetUpPr fitToPage="1"/>
  </sheetPr>
  <dimension ref="B1:AQ53"/>
  <sheetViews>
    <sheetView showGridLines="0" zoomScale="120" zoomScaleNormal="120" workbookViewId="0">
      <selection activeCell="M52" sqref="M52"/>
    </sheetView>
  </sheetViews>
  <sheetFormatPr baseColWidth="10" defaultRowHeight="18" x14ac:dyDescent="0.3"/>
  <cols>
    <col min="1" max="1" width="5.83203125" style="4" customWidth="1"/>
    <col min="2" max="2" width="19.83203125" style="4" customWidth="1"/>
    <col min="3" max="3" width="17.83203125" style="4" customWidth="1"/>
    <col min="4" max="4" width="7" style="4" bestFit="1" customWidth="1"/>
    <col min="5" max="5" width="7.33203125" style="4" bestFit="1" customWidth="1"/>
    <col min="6" max="6" width="17.83203125" style="4" customWidth="1"/>
    <col min="7" max="7" width="7" style="4" bestFit="1" customWidth="1"/>
    <col min="8" max="8" width="6.1640625" style="4" customWidth="1"/>
    <col min="9" max="9" width="17.83203125" style="4" customWidth="1"/>
    <col min="10" max="10" width="7" style="4" bestFit="1" customWidth="1"/>
    <col min="11" max="11" width="3.33203125" style="4" customWidth="1"/>
    <col min="12" max="12" width="17.83203125" style="4" customWidth="1"/>
    <col min="13" max="13" width="7" style="4" bestFit="1" customWidth="1"/>
    <col min="14" max="14" width="3.33203125" style="4" customWidth="1"/>
    <col min="15" max="15" width="17.83203125" style="4" customWidth="1"/>
    <col min="16" max="16" width="7" style="4" bestFit="1" customWidth="1"/>
    <col min="17" max="17" width="3.33203125" style="4" customWidth="1"/>
    <col min="18" max="18" width="17.83203125" style="4" customWidth="1"/>
    <col min="19" max="19" width="7" style="4" bestFit="1" customWidth="1"/>
    <col min="20" max="20" width="3.33203125" style="4" customWidth="1"/>
    <col min="21" max="21" width="17.83203125" style="4" customWidth="1"/>
    <col min="22" max="22" width="7" style="4" bestFit="1" customWidth="1"/>
    <col min="23" max="23" width="3.33203125" style="4" customWidth="1"/>
    <col min="24" max="24" width="17.83203125" style="4" customWidth="1"/>
    <col min="25" max="25" width="7" style="4" bestFit="1" customWidth="1"/>
    <col min="26" max="26" width="3.33203125" style="4" customWidth="1"/>
    <col min="27" max="27" width="17.83203125" style="4" customWidth="1"/>
    <col min="28" max="28" width="7" style="4" bestFit="1" customWidth="1"/>
    <col min="29" max="29" width="3.33203125" style="4" customWidth="1"/>
    <col min="30" max="30" width="17.83203125" style="4" customWidth="1"/>
    <col min="31" max="31" width="7" style="4" bestFit="1" customWidth="1"/>
    <col min="32" max="32" width="16.33203125" style="4" customWidth="1"/>
    <col min="33" max="33" width="4.6640625" style="4" bestFit="1" customWidth="1"/>
    <col min="34" max="43" width="8.83203125" style="4" customWidth="1"/>
    <col min="44" max="16384" width="10.83203125" style="4"/>
  </cols>
  <sheetData>
    <row r="1" spans="2:43" ht="19" thickBot="1" x14ac:dyDescent="0.35"/>
    <row r="2" spans="2:43" x14ac:dyDescent="0.3">
      <c r="AF2" s="42" t="s">
        <v>53</v>
      </c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4"/>
    </row>
    <row r="3" spans="2:43" x14ac:dyDescent="0.3">
      <c r="AF3" s="38"/>
      <c r="AG3" s="39"/>
      <c r="AH3" s="13" t="s">
        <v>15</v>
      </c>
      <c r="AI3" s="13" t="s">
        <v>16</v>
      </c>
      <c r="AJ3" s="13" t="s">
        <v>17</v>
      </c>
      <c r="AK3" s="13" t="s">
        <v>18</v>
      </c>
      <c r="AL3" s="13" t="s">
        <v>19</v>
      </c>
      <c r="AM3" s="13" t="s">
        <v>20</v>
      </c>
      <c r="AN3" s="13" t="s">
        <v>21</v>
      </c>
      <c r="AO3" s="13" t="s">
        <v>22</v>
      </c>
      <c r="AP3" s="13" t="s">
        <v>23</v>
      </c>
      <c r="AQ3" s="14" t="s">
        <v>24</v>
      </c>
    </row>
    <row r="4" spans="2:43" x14ac:dyDescent="0.3">
      <c r="AF4" s="38" t="s">
        <v>2</v>
      </c>
      <c r="AG4" s="39"/>
      <c r="AH4" s="19">
        <f>AVERAGE(AH12,AH20,AH28,AH36,AH44)</f>
        <v>0.19164284192824757</v>
      </c>
      <c r="AI4" s="19">
        <f t="shared" ref="AI4:AQ4" si="0">AVERAGE(AI12,AI20,AI28,AI36,AI44)</f>
        <v>5.5396646497155991E-2</v>
      </c>
      <c r="AJ4" s="19">
        <f t="shared" si="0"/>
        <v>0</v>
      </c>
      <c r="AK4" s="19">
        <f t="shared" si="0"/>
        <v>0.35128963316970663</v>
      </c>
      <c r="AL4" s="20">
        <f t="shared" si="0"/>
        <v>0.23456122431494078</v>
      </c>
      <c r="AM4" s="20">
        <f t="shared" si="0"/>
        <v>0.39816335970880179</v>
      </c>
      <c r="AN4" s="20">
        <f t="shared" si="0"/>
        <v>0.28598128784437182</v>
      </c>
      <c r="AO4" s="20">
        <f t="shared" si="0"/>
        <v>0.24791824503609461</v>
      </c>
      <c r="AP4" s="20">
        <f t="shared" si="0"/>
        <v>0.50820276594898972</v>
      </c>
      <c r="AQ4" s="21">
        <f t="shared" si="0"/>
        <v>0.64849814554798679</v>
      </c>
    </row>
    <row r="5" spans="2:43" ht="19" thickBot="1" x14ac:dyDescent="0.35">
      <c r="AF5" s="40" t="s">
        <v>4</v>
      </c>
      <c r="AG5" s="41"/>
      <c r="AH5" s="22">
        <f>AVERAGE(AH9,AH17,AH25,AH33,AH41)</f>
        <v>0.18722648314329554</v>
      </c>
      <c r="AI5" s="22">
        <f t="shared" ref="AI5:AQ5" si="1">AVERAGE(AI9,AI17,AI25,AI33,AI41)</f>
        <v>5.9408837340514518E-2</v>
      </c>
      <c r="AJ5" s="22">
        <f t="shared" si="1"/>
        <v>0</v>
      </c>
      <c r="AK5" s="22">
        <f t="shared" si="1"/>
        <v>0.34792158965261161</v>
      </c>
      <c r="AL5" s="23">
        <f t="shared" si="1"/>
        <v>0.23967160222276723</v>
      </c>
      <c r="AM5" s="23">
        <f t="shared" si="1"/>
        <v>0.40200433303041694</v>
      </c>
      <c r="AN5" s="23">
        <f t="shared" si="1"/>
        <v>0.27457536804444804</v>
      </c>
      <c r="AO5" s="23">
        <f t="shared" si="1"/>
        <v>0.24289631878468992</v>
      </c>
      <c r="AP5" s="23">
        <f t="shared" si="1"/>
        <v>0.48402350378499426</v>
      </c>
      <c r="AQ5" s="24">
        <f t="shared" si="1"/>
        <v>0.59525238838730088</v>
      </c>
    </row>
    <row r="7" spans="2:43" x14ac:dyDescent="0.3">
      <c r="B7" s="4" t="s">
        <v>25</v>
      </c>
    </row>
    <row r="8" spans="2:43" ht="19" thickBot="1" x14ac:dyDescent="0.35">
      <c r="B8" s="3" t="s">
        <v>0</v>
      </c>
      <c r="C8" s="3" t="s">
        <v>15</v>
      </c>
      <c r="D8" s="3"/>
      <c r="E8" s="3"/>
      <c r="F8" s="3" t="s">
        <v>16</v>
      </c>
      <c r="G8" s="3"/>
      <c r="H8" s="3"/>
      <c r="I8" s="3" t="s">
        <v>17</v>
      </c>
      <c r="J8" s="3"/>
      <c r="K8" s="3"/>
      <c r="L8" s="3" t="s">
        <v>18</v>
      </c>
      <c r="M8" s="3"/>
      <c r="N8" s="3"/>
      <c r="O8" s="3" t="s">
        <v>19</v>
      </c>
      <c r="P8" s="3"/>
      <c r="Q8" s="3"/>
      <c r="R8" s="3" t="s">
        <v>20</v>
      </c>
      <c r="S8" s="3"/>
      <c r="T8" s="3"/>
      <c r="U8" s="3" t="s">
        <v>21</v>
      </c>
      <c r="V8" s="3"/>
      <c r="W8" s="3"/>
      <c r="X8" s="3" t="s">
        <v>22</v>
      </c>
      <c r="Y8" s="3"/>
      <c r="Z8" s="3"/>
      <c r="AA8" s="3" t="s">
        <v>23</v>
      </c>
      <c r="AB8" s="3"/>
      <c r="AC8" s="3"/>
      <c r="AD8" s="3" t="s">
        <v>24</v>
      </c>
      <c r="AE8" s="3"/>
      <c r="AF8" s="3"/>
      <c r="AG8" s="3"/>
      <c r="AH8" s="15" t="s">
        <v>15</v>
      </c>
      <c r="AI8" s="15" t="s">
        <v>16</v>
      </c>
      <c r="AJ8" s="15" t="s">
        <v>17</v>
      </c>
      <c r="AK8" s="15" t="s">
        <v>18</v>
      </c>
      <c r="AL8" s="15" t="s">
        <v>19</v>
      </c>
      <c r="AM8" s="15" t="s">
        <v>20</v>
      </c>
      <c r="AN8" s="15" t="s">
        <v>21</v>
      </c>
      <c r="AO8" s="15" t="s">
        <v>22</v>
      </c>
      <c r="AP8" s="15" t="s">
        <v>23</v>
      </c>
      <c r="AQ8" s="15" t="s">
        <v>24</v>
      </c>
    </row>
    <row r="9" spans="2:43" x14ac:dyDescent="0.3">
      <c r="B9" s="4">
        <v>1</v>
      </c>
      <c r="C9" s="5" t="s">
        <v>50</v>
      </c>
      <c r="D9" s="10">
        <v>45.447000000000003</v>
      </c>
      <c r="F9" s="5" t="s">
        <v>28</v>
      </c>
      <c r="G9" s="10">
        <v>41.426000000000002</v>
      </c>
      <c r="I9" s="5" t="s">
        <v>31</v>
      </c>
      <c r="J9" s="10">
        <v>40.354999999999997</v>
      </c>
      <c r="L9" s="5" t="s">
        <v>34</v>
      </c>
      <c r="M9" s="10">
        <v>53.076999999999998</v>
      </c>
      <c r="O9" s="5" t="s">
        <v>28</v>
      </c>
      <c r="P9" s="10">
        <v>50.536999999999999</v>
      </c>
      <c r="R9" s="5" t="s">
        <v>39</v>
      </c>
      <c r="S9" s="10">
        <v>53.957999999999998</v>
      </c>
      <c r="U9" s="5" t="s">
        <v>42</v>
      </c>
      <c r="V9" s="10">
        <v>50.76</v>
      </c>
      <c r="X9" s="5" t="s">
        <v>45</v>
      </c>
      <c r="Y9" s="10">
        <v>49.582000000000001</v>
      </c>
      <c r="AA9" s="5" t="s">
        <v>43</v>
      </c>
      <c r="AB9" s="10">
        <v>57.027999999999999</v>
      </c>
      <c r="AD9" s="5"/>
      <c r="AE9" s="10"/>
      <c r="AF9" s="12">
        <f>MIN(D9,G9,J9,M9,P9,S9,V9,Y9,AB9,AE9)</f>
        <v>40.354999999999997</v>
      </c>
      <c r="AH9" s="6">
        <f>D9/$AF9-1</f>
        <v>0.12618015115846881</v>
      </c>
      <c r="AI9" s="6">
        <f>G9/$AF9-1</f>
        <v>2.653946227233317E-2</v>
      </c>
      <c r="AJ9" s="6">
        <f>J9/$AF9-1</f>
        <v>0</v>
      </c>
      <c r="AK9" s="16">
        <f>M9/$AF9-1</f>
        <v>0.31525213728162571</v>
      </c>
      <c r="AL9" s="6">
        <f>P9/$AF9-1</f>
        <v>0.25231074216330085</v>
      </c>
      <c r="AM9" s="6">
        <f>S9/$AF9-1</f>
        <v>0.33708338495849333</v>
      </c>
      <c r="AN9" s="6">
        <f>V9/$AF9-1</f>
        <v>0.25783669929376796</v>
      </c>
      <c r="AO9" s="6">
        <f>Y9/$AF9-1</f>
        <v>0.22864576880188348</v>
      </c>
      <c r="AP9" s="6">
        <f>AB9/$AF9-1</f>
        <v>0.41315822079048448</v>
      </c>
      <c r="AQ9" s="6"/>
    </row>
    <row r="10" spans="2:43" x14ac:dyDescent="0.3">
      <c r="B10" s="4">
        <v>2</v>
      </c>
      <c r="C10" s="5" t="s">
        <v>51</v>
      </c>
      <c r="D10" s="10">
        <v>48.030999999999999</v>
      </c>
      <c r="F10" s="5" t="s">
        <v>29</v>
      </c>
      <c r="G10" s="10">
        <v>42.503</v>
      </c>
      <c r="I10" s="5" t="s">
        <v>32</v>
      </c>
      <c r="J10" s="10">
        <v>40.463999999999999</v>
      </c>
      <c r="L10" s="5" t="s">
        <v>35</v>
      </c>
      <c r="M10" s="10">
        <v>55.093000000000004</v>
      </c>
      <c r="O10" s="5" t="s">
        <v>37</v>
      </c>
      <c r="P10" s="10">
        <v>52.148000000000003</v>
      </c>
      <c r="R10" s="5" t="s">
        <v>40</v>
      </c>
      <c r="S10" s="10">
        <v>54.805</v>
      </c>
      <c r="U10" s="5" t="s">
        <v>43</v>
      </c>
      <c r="V10" s="10">
        <v>51.408999999999999</v>
      </c>
      <c r="X10" s="5" t="s">
        <v>46</v>
      </c>
      <c r="Y10" s="10">
        <v>51.558</v>
      </c>
      <c r="AA10" s="5" t="s">
        <v>48</v>
      </c>
      <c r="AB10" s="10">
        <v>61.481000000000002</v>
      </c>
      <c r="AD10" s="5"/>
      <c r="AE10" s="10"/>
    </row>
    <row r="11" spans="2:43" x14ac:dyDescent="0.3">
      <c r="B11" s="1">
        <v>3</v>
      </c>
      <c r="C11" s="2" t="s">
        <v>52</v>
      </c>
      <c r="D11" s="11">
        <v>48.917000000000002</v>
      </c>
      <c r="E11" s="1"/>
      <c r="F11" s="2" t="s">
        <v>30</v>
      </c>
      <c r="G11" s="11">
        <v>42.573999999999998</v>
      </c>
      <c r="H11" s="1"/>
      <c r="I11" s="2" t="s">
        <v>33</v>
      </c>
      <c r="J11" s="11">
        <v>41.268000000000001</v>
      </c>
      <c r="K11" s="1"/>
      <c r="L11" s="2" t="s">
        <v>36</v>
      </c>
      <c r="M11" s="11">
        <v>55.365000000000002</v>
      </c>
      <c r="N11" s="1"/>
      <c r="O11" s="2" t="s">
        <v>38</v>
      </c>
      <c r="P11" s="11">
        <v>52.76</v>
      </c>
      <c r="Q11" s="1"/>
      <c r="R11" s="2" t="s">
        <v>41</v>
      </c>
      <c r="S11" s="11">
        <v>55.920999999999999</v>
      </c>
      <c r="T11" s="1"/>
      <c r="U11" s="2" t="s">
        <v>44</v>
      </c>
      <c r="V11" s="11">
        <v>52.622</v>
      </c>
      <c r="W11" s="1"/>
      <c r="X11" s="2" t="s">
        <v>47</v>
      </c>
      <c r="Y11" s="11">
        <v>51.868000000000002</v>
      </c>
      <c r="Z11" s="1"/>
      <c r="AA11" s="2" t="s">
        <v>49</v>
      </c>
      <c r="AB11" s="11">
        <v>62.149000000000001</v>
      </c>
      <c r="AC11" s="1"/>
      <c r="AD11" s="2"/>
      <c r="AE11" s="1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2:43" x14ac:dyDescent="0.3">
      <c r="C12" s="4" t="s">
        <v>1</v>
      </c>
      <c r="D12" s="12">
        <f>AVERAGE(D9:D11)</f>
        <v>47.465000000000003</v>
      </c>
      <c r="F12" s="4" t="s">
        <v>1</v>
      </c>
      <c r="G12" s="12">
        <f>AVERAGE(G9:G11)</f>
        <v>42.167666666666669</v>
      </c>
      <c r="I12" s="4" t="s">
        <v>1</v>
      </c>
      <c r="J12" s="12">
        <f>AVERAGE(J9:J11)</f>
        <v>40.695666666666661</v>
      </c>
      <c r="L12" s="4" t="s">
        <v>1</v>
      </c>
      <c r="M12" s="12">
        <f>AVERAGE(M9:M11)</f>
        <v>54.511666666666663</v>
      </c>
      <c r="O12" s="4" t="s">
        <v>1</v>
      </c>
      <c r="P12" s="12">
        <f>AVERAGE(P9:P11)</f>
        <v>51.814999999999998</v>
      </c>
      <c r="R12" s="4" t="s">
        <v>1</v>
      </c>
      <c r="S12" s="12">
        <f>AVERAGE(S9:S11)</f>
        <v>54.894666666666666</v>
      </c>
      <c r="U12" s="4" t="s">
        <v>1</v>
      </c>
      <c r="V12" s="12">
        <f>AVERAGE(V9:V11)</f>
        <v>51.597000000000001</v>
      </c>
      <c r="X12" s="4" t="s">
        <v>1</v>
      </c>
      <c r="Y12" s="12">
        <f>AVERAGE(Y9:Y11)</f>
        <v>51.00266666666667</v>
      </c>
      <c r="AA12" s="4" t="s">
        <v>1</v>
      </c>
      <c r="AB12" s="12">
        <f>AVERAGE(AB9:AB11)</f>
        <v>60.219333333333338</v>
      </c>
      <c r="AD12" s="4" t="s">
        <v>1</v>
      </c>
      <c r="AE12" s="12"/>
      <c r="AF12" s="12">
        <f>MIN(D12,G12,J12,M12,P12,S12,V12,Y12,AB12)</f>
        <v>40.695666666666661</v>
      </c>
      <c r="AH12" s="6">
        <f>D12/$AF12-1</f>
        <v>0.16634039660242306</v>
      </c>
      <c r="AI12" s="6">
        <f>G12/$AF12-1</f>
        <v>3.6170927289556065E-2</v>
      </c>
      <c r="AJ12" s="6">
        <f>J12/$AF12-1</f>
        <v>0</v>
      </c>
      <c r="AK12" s="16">
        <f>M12/$AF12-1</f>
        <v>0.33949560559273317</v>
      </c>
      <c r="AL12" s="6">
        <f>P12/$AF12-1</f>
        <v>0.27323138417685766</v>
      </c>
      <c r="AM12" s="6">
        <f>S12/$AF12-1</f>
        <v>0.34890692702744786</v>
      </c>
      <c r="AN12" s="6">
        <f>V12/$AF12-1</f>
        <v>0.26787454847772518</v>
      </c>
      <c r="AO12" s="6">
        <f>Y12/$AF12-1</f>
        <v>0.25327020894935615</v>
      </c>
      <c r="AP12" s="6">
        <f>AB12/$AF12-1</f>
        <v>0.47974804852277519</v>
      </c>
      <c r="AQ12" s="6"/>
    </row>
    <row r="13" spans="2:43" x14ac:dyDescent="0.3">
      <c r="C13" s="7" t="s">
        <v>3</v>
      </c>
      <c r="D13" s="12">
        <f>_xlfn.STDEV.S(D9:D11)</f>
        <v>1.8029120888163117</v>
      </c>
      <c r="F13" s="7" t="s">
        <v>3</v>
      </c>
      <c r="G13" s="12">
        <f>_xlfn.STDEV.S(G9:G11)</f>
        <v>0.64328246776461362</v>
      </c>
      <c r="I13" s="7" t="s">
        <v>3</v>
      </c>
      <c r="J13" s="12">
        <f>_xlfn.STDEV.S(J9:J11)</f>
        <v>0.49864249050129605</v>
      </c>
      <c r="L13" s="7" t="s">
        <v>3</v>
      </c>
      <c r="M13" s="12">
        <f>_xlfn.STDEV.S(M9:M11)</f>
        <v>1.2498789274699129</v>
      </c>
      <c r="O13" s="7" t="s">
        <v>3</v>
      </c>
      <c r="P13" s="12">
        <f>_xlfn.STDEV.S(P9:P11)</f>
        <v>1.1483026604515034</v>
      </c>
      <c r="R13" s="7" t="s">
        <v>3</v>
      </c>
      <c r="S13" s="12">
        <f>_xlfn.STDEV.S(S9:S11)</f>
        <v>0.98456707914358688</v>
      </c>
      <c r="U13" s="7" t="s">
        <v>3</v>
      </c>
      <c r="V13" s="12">
        <f>_xlfn.STDEV.S(V9:V11)</f>
        <v>0.94512909171181569</v>
      </c>
      <c r="X13" s="7" t="s">
        <v>3</v>
      </c>
      <c r="Y13" s="12">
        <f>_xlfn.STDEV.S(Y9:Y11)</f>
        <v>1.2400586007658405</v>
      </c>
      <c r="AA13" s="7" t="s">
        <v>3</v>
      </c>
      <c r="AB13" s="12">
        <f>_xlfn.STDEV.S(AB9:AB11)</f>
        <v>2.7838843965461892</v>
      </c>
      <c r="AD13" s="7" t="s">
        <v>3</v>
      </c>
      <c r="AE13" s="12"/>
    </row>
    <row r="14" spans="2:43" x14ac:dyDescent="0.3">
      <c r="D14" s="12"/>
      <c r="G14" s="12"/>
      <c r="J14" s="12"/>
      <c r="M14" s="12"/>
      <c r="P14" s="12"/>
      <c r="S14" s="12"/>
      <c r="V14" s="12"/>
      <c r="Y14" s="12"/>
      <c r="AB14" s="12"/>
      <c r="AE14" s="12"/>
    </row>
    <row r="15" spans="2:43" x14ac:dyDescent="0.3">
      <c r="B15" s="4" t="s">
        <v>26</v>
      </c>
      <c r="D15" s="12"/>
      <c r="G15" s="12"/>
      <c r="J15" s="12"/>
      <c r="M15" s="12"/>
      <c r="P15" s="12"/>
      <c r="S15" s="12"/>
      <c r="V15" s="12"/>
      <c r="Y15" s="12"/>
      <c r="AB15" s="12"/>
      <c r="AE15" s="12"/>
    </row>
    <row r="16" spans="2:43" ht="19" thickBot="1" x14ac:dyDescent="0.35">
      <c r="B16" s="3" t="s">
        <v>0</v>
      </c>
      <c r="C16" s="3" t="s">
        <v>15</v>
      </c>
      <c r="D16" s="17"/>
      <c r="E16" s="3"/>
      <c r="F16" s="3" t="s">
        <v>16</v>
      </c>
      <c r="G16" s="17"/>
      <c r="H16" s="3"/>
      <c r="I16" s="3" t="s">
        <v>17</v>
      </c>
      <c r="J16" s="17"/>
      <c r="K16" s="3"/>
      <c r="L16" s="3" t="s">
        <v>18</v>
      </c>
      <c r="M16" s="17"/>
      <c r="N16" s="3"/>
      <c r="O16" s="3" t="s">
        <v>19</v>
      </c>
      <c r="P16" s="17"/>
      <c r="Q16" s="3"/>
      <c r="R16" s="3" t="s">
        <v>20</v>
      </c>
      <c r="S16" s="17"/>
      <c r="T16" s="3"/>
      <c r="U16" s="3" t="s">
        <v>21</v>
      </c>
      <c r="V16" s="17"/>
      <c r="W16" s="3"/>
      <c r="X16" s="3" t="s">
        <v>22</v>
      </c>
      <c r="Y16" s="17"/>
      <c r="Z16" s="3"/>
      <c r="AA16" s="3" t="s">
        <v>23</v>
      </c>
      <c r="AB16" s="17"/>
      <c r="AC16" s="3"/>
      <c r="AD16" s="3" t="s">
        <v>24</v>
      </c>
      <c r="AE16" s="17"/>
      <c r="AF16" s="3"/>
      <c r="AG16" s="3"/>
      <c r="AH16" s="15" t="s">
        <v>15</v>
      </c>
      <c r="AI16" s="15" t="s">
        <v>16</v>
      </c>
      <c r="AJ16" s="15" t="s">
        <v>17</v>
      </c>
      <c r="AK16" s="15" t="s">
        <v>18</v>
      </c>
      <c r="AL16" s="15" t="s">
        <v>19</v>
      </c>
      <c r="AM16" s="15" t="s">
        <v>20</v>
      </c>
      <c r="AN16" s="15" t="s">
        <v>21</v>
      </c>
      <c r="AO16" s="15" t="s">
        <v>22</v>
      </c>
      <c r="AP16" s="15" t="s">
        <v>23</v>
      </c>
      <c r="AQ16" s="15" t="s">
        <v>24</v>
      </c>
    </row>
    <row r="17" spans="2:43" x14ac:dyDescent="0.3">
      <c r="B17" s="4">
        <v>1</v>
      </c>
      <c r="C17" s="5" t="s">
        <v>50</v>
      </c>
      <c r="D17" s="10">
        <v>47.69</v>
      </c>
      <c r="F17" s="5" t="s">
        <v>57</v>
      </c>
      <c r="G17" s="10">
        <v>44.22</v>
      </c>
      <c r="I17" s="5" t="s">
        <v>31</v>
      </c>
      <c r="J17" s="10">
        <v>40.44</v>
      </c>
      <c r="L17" s="5" t="s">
        <v>57</v>
      </c>
      <c r="M17" s="10">
        <v>54.28</v>
      </c>
      <c r="O17" s="5" t="s">
        <v>62</v>
      </c>
      <c r="P17" s="10">
        <v>52.53</v>
      </c>
      <c r="R17" s="5" t="s">
        <v>40</v>
      </c>
      <c r="S17" s="10">
        <v>57.52</v>
      </c>
      <c r="U17" s="5" t="s">
        <v>66</v>
      </c>
      <c r="V17" s="10">
        <v>54.49</v>
      </c>
      <c r="X17" s="5" t="s">
        <v>45</v>
      </c>
      <c r="Y17" s="10">
        <v>48.11</v>
      </c>
      <c r="AA17" s="5" t="s">
        <v>59</v>
      </c>
      <c r="AB17" s="10">
        <v>65.430000000000007</v>
      </c>
      <c r="AD17" s="5" t="s">
        <v>54</v>
      </c>
      <c r="AE17" s="10">
        <v>66.09</v>
      </c>
      <c r="AF17" s="12">
        <f>MIN(D17,G17,J17,M17,P17,S17,V17,Y17,AB17,AE17)</f>
        <v>40.44</v>
      </c>
      <c r="AH17" s="6">
        <f>D17/$AF17-1</f>
        <v>0.17927794263105845</v>
      </c>
      <c r="AI17" s="6">
        <f>G17/$AF17-1</f>
        <v>9.3471810089020835E-2</v>
      </c>
      <c r="AJ17" s="6">
        <f>J17/$AF17-1</f>
        <v>0</v>
      </c>
      <c r="AK17" s="16">
        <f>M17/$AF17-1</f>
        <v>0.34223541048466877</v>
      </c>
      <c r="AL17" s="6">
        <f>P17/$AF17-1</f>
        <v>0.29896142433234441</v>
      </c>
      <c r="AM17" s="6">
        <f>S17/$AF17-1</f>
        <v>0.42235410484668656</v>
      </c>
      <c r="AN17" s="6">
        <f>V17/$AF17-1</f>
        <v>0.34742828882294763</v>
      </c>
      <c r="AO17" s="6">
        <f>Y17/$AF17-1</f>
        <v>0.18966369930761617</v>
      </c>
      <c r="AP17" s="6">
        <f>AB17/$AF17-1</f>
        <v>0.61795252225519315</v>
      </c>
      <c r="AQ17" s="6">
        <f>AE17/$AF17-1</f>
        <v>0.63427299703264106</v>
      </c>
    </row>
    <row r="18" spans="2:43" x14ac:dyDescent="0.3">
      <c r="B18" s="4">
        <v>2</v>
      </c>
      <c r="C18" s="5" t="s">
        <v>65</v>
      </c>
      <c r="D18" s="10">
        <v>48.74</v>
      </c>
      <c r="F18" s="5" t="s">
        <v>29</v>
      </c>
      <c r="G18" s="10">
        <v>44.43</v>
      </c>
      <c r="I18" s="5" t="s">
        <v>70</v>
      </c>
      <c r="J18" s="10">
        <v>41.59</v>
      </c>
      <c r="L18" s="5" t="s">
        <v>36</v>
      </c>
      <c r="M18" s="10">
        <v>56.26</v>
      </c>
      <c r="O18" s="5" t="s">
        <v>63</v>
      </c>
      <c r="P18" s="10">
        <v>52.54</v>
      </c>
      <c r="R18" s="5" t="s">
        <v>69</v>
      </c>
      <c r="S18" s="10">
        <v>58.23</v>
      </c>
      <c r="U18" s="5" t="s">
        <v>44</v>
      </c>
      <c r="V18" s="10">
        <v>55.57</v>
      </c>
      <c r="X18" s="5" t="s">
        <v>46</v>
      </c>
      <c r="Y18" s="10">
        <v>50.34</v>
      </c>
      <c r="AA18" s="5" t="s">
        <v>60</v>
      </c>
      <c r="AB18" s="10">
        <v>67.900000000000006</v>
      </c>
      <c r="AD18" s="5" t="s">
        <v>55</v>
      </c>
      <c r="AE18" s="10">
        <v>73.150000000000006</v>
      </c>
    </row>
    <row r="19" spans="2:43" x14ac:dyDescent="0.3">
      <c r="B19" s="1">
        <v>3</v>
      </c>
      <c r="C19" s="2" t="s">
        <v>51</v>
      </c>
      <c r="D19" s="11">
        <v>51.09</v>
      </c>
      <c r="E19" s="1"/>
      <c r="F19" s="2" t="s">
        <v>68</v>
      </c>
      <c r="G19" s="11">
        <v>44.88</v>
      </c>
      <c r="H19" s="1"/>
      <c r="I19" s="2" t="s">
        <v>33</v>
      </c>
      <c r="J19" s="11">
        <v>42.39</v>
      </c>
      <c r="K19" s="1"/>
      <c r="L19" s="2" t="s">
        <v>58</v>
      </c>
      <c r="M19" s="11">
        <v>57.43</v>
      </c>
      <c r="N19" s="1"/>
      <c r="O19" s="2" t="s">
        <v>64</v>
      </c>
      <c r="P19" s="11">
        <v>52.63</v>
      </c>
      <c r="Q19" s="1"/>
      <c r="R19" s="2" t="s">
        <v>41</v>
      </c>
      <c r="S19" s="11">
        <v>59.77</v>
      </c>
      <c r="T19" s="1"/>
      <c r="U19" s="2" t="s">
        <v>54</v>
      </c>
      <c r="V19" s="11">
        <v>56.69</v>
      </c>
      <c r="W19" s="1"/>
      <c r="X19" s="2" t="s">
        <v>67</v>
      </c>
      <c r="Y19" s="11">
        <v>51.37</v>
      </c>
      <c r="Z19" s="1"/>
      <c r="AA19" s="2" t="s">
        <v>61</v>
      </c>
      <c r="AB19" s="11">
        <v>68.05</v>
      </c>
      <c r="AC19" s="1"/>
      <c r="AD19" s="2" t="s">
        <v>56</v>
      </c>
      <c r="AE19" s="11">
        <v>84.07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2:43" x14ac:dyDescent="0.3">
      <c r="C20" s="4" t="s">
        <v>1</v>
      </c>
      <c r="D20" s="12">
        <f>AVERAGE(D17:D19)</f>
        <v>49.173333333333339</v>
      </c>
      <c r="F20" s="4" t="s">
        <v>1</v>
      </c>
      <c r="G20" s="12">
        <f>AVERAGE(G17:G19)</f>
        <v>44.51</v>
      </c>
      <c r="I20" s="4" t="s">
        <v>1</v>
      </c>
      <c r="J20" s="12">
        <f>AVERAGE(J17:J19)</f>
        <v>41.473333333333336</v>
      </c>
      <c r="L20" s="4" t="s">
        <v>1</v>
      </c>
      <c r="M20" s="12">
        <f>AVERAGE(M17:M19)</f>
        <v>55.99</v>
      </c>
      <c r="O20" s="4" t="s">
        <v>1</v>
      </c>
      <c r="P20" s="12">
        <f>AVERAGE(P17:P19)</f>
        <v>52.566666666666663</v>
      </c>
      <c r="R20" s="4" t="s">
        <v>1</v>
      </c>
      <c r="S20" s="12">
        <f>AVERAGE(S17:S19)</f>
        <v>58.506666666666668</v>
      </c>
      <c r="U20" s="4" t="s">
        <v>1</v>
      </c>
      <c r="V20" s="12">
        <f>AVERAGE(V17:V19)</f>
        <v>55.583333333333336</v>
      </c>
      <c r="X20" s="4" t="s">
        <v>1</v>
      </c>
      <c r="Y20" s="12">
        <f>AVERAGE(Y17:Y19)</f>
        <v>49.94</v>
      </c>
      <c r="AA20" s="4" t="s">
        <v>1</v>
      </c>
      <c r="AB20" s="12">
        <f>AVERAGE(AB17:AB19)</f>
        <v>67.126666666666665</v>
      </c>
      <c r="AD20" s="4" t="s">
        <v>1</v>
      </c>
      <c r="AE20" s="12">
        <f>AVERAGE(AE17:AE19)</f>
        <v>74.436666666666667</v>
      </c>
      <c r="AF20" s="12">
        <f>MIN(D20,G20,J20,M20,P20,S20,V20,Y20,AB20,AE20)</f>
        <v>41.473333333333336</v>
      </c>
      <c r="AH20" s="6">
        <f>D20/$AF20-1</f>
        <v>0.18566146921716764</v>
      </c>
      <c r="AI20" s="6">
        <f>G20/$AF20-1</f>
        <v>7.3219739591705357E-2</v>
      </c>
      <c r="AJ20" s="6">
        <f>J20/$AF20-1</f>
        <v>0</v>
      </c>
      <c r="AK20" s="16">
        <f>M20/$AF20-1</f>
        <v>0.35002411187911897</v>
      </c>
      <c r="AL20" s="6">
        <f>P20/$AF20-1</f>
        <v>0.26748111236135652</v>
      </c>
      <c r="AM20" s="6">
        <f>S20/$AF20-1</f>
        <v>0.41070567432888594</v>
      </c>
      <c r="AN20" s="6">
        <f>V20/$AF20-1</f>
        <v>0.34021861437068002</v>
      </c>
      <c r="AO20" s="6">
        <f>Y20/$AF20-1</f>
        <v>0.20414724320848721</v>
      </c>
      <c r="AP20" s="6">
        <f>AB20/$AF20-1</f>
        <v>0.61855007233563719</v>
      </c>
      <c r="AQ20" s="6">
        <f>AE20/$AF20-1</f>
        <v>0.79480790869635087</v>
      </c>
    </row>
    <row r="21" spans="2:43" x14ac:dyDescent="0.3">
      <c r="C21" s="7" t="s">
        <v>3</v>
      </c>
      <c r="D21" s="12">
        <f>_xlfn.STDEV.S(D17:D19)</f>
        <v>1.7409288708426149</v>
      </c>
      <c r="F21" s="7" t="s">
        <v>3</v>
      </c>
      <c r="G21" s="12">
        <f>_xlfn.STDEV.S(G17:G19)</f>
        <v>0.33719430600174921</v>
      </c>
      <c r="I21" s="7" t="s">
        <v>3</v>
      </c>
      <c r="J21" s="12">
        <f>_xlfn.STDEV.S(J17:J19)</f>
        <v>0.98022106350217586</v>
      </c>
      <c r="L21" s="7" t="s">
        <v>3</v>
      </c>
      <c r="M21" s="12">
        <f>_xlfn.STDEV.S(M17:M19)</f>
        <v>1.5922625411658711</v>
      </c>
      <c r="O21" s="7" t="s">
        <v>3</v>
      </c>
      <c r="P21" s="12">
        <f>_xlfn.STDEV.S(P17:P19)</f>
        <v>5.5075705472862321E-2</v>
      </c>
      <c r="R21" s="7" t="s">
        <v>3</v>
      </c>
      <c r="S21" s="12">
        <f>_xlfn.STDEV.S(S17:S19)</f>
        <v>1.1502318606843296</v>
      </c>
      <c r="U21" s="7" t="s">
        <v>3</v>
      </c>
      <c r="V21" s="12">
        <f>_xlfn.STDEV.S(V17:V19)</f>
        <v>1.1000606043911074</v>
      </c>
      <c r="X21" s="7" t="s">
        <v>3</v>
      </c>
      <c r="Y21" s="12">
        <f>_xlfn.STDEV.S(Y17:Y19)</f>
        <v>1.6664033125267119</v>
      </c>
      <c r="AA21" s="7" t="s">
        <v>3</v>
      </c>
      <c r="AB21" s="12">
        <f>_xlfn.STDEV.S(AB17:AB19)</f>
        <v>1.4712692932747979</v>
      </c>
      <c r="AD21" s="7" t="s">
        <v>3</v>
      </c>
      <c r="AE21" s="12">
        <f>_xlfn.STDEV.S(AE17:AE19)</f>
        <v>9.0587931499363208</v>
      </c>
    </row>
    <row r="22" spans="2:43" x14ac:dyDescent="0.3">
      <c r="D22" s="12"/>
      <c r="G22" s="12"/>
      <c r="J22" s="12"/>
      <c r="M22" s="12"/>
      <c r="P22" s="12"/>
      <c r="S22" s="12"/>
      <c r="V22" s="12"/>
      <c r="Y22" s="12"/>
      <c r="AB22" s="12"/>
      <c r="AE22" s="12"/>
    </row>
    <row r="23" spans="2:43" x14ac:dyDescent="0.3">
      <c r="B23" s="4" t="s">
        <v>27</v>
      </c>
      <c r="D23" s="12"/>
      <c r="G23" s="12"/>
      <c r="J23" s="12"/>
      <c r="M23" s="12"/>
      <c r="P23" s="12"/>
      <c r="S23" s="12"/>
      <c r="V23" s="12"/>
      <c r="Y23" s="12"/>
      <c r="AB23" s="12"/>
      <c r="AE23" s="12"/>
    </row>
    <row r="24" spans="2:43" ht="19" thickBot="1" x14ac:dyDescent="0.35">
      <c r="B24" s="3" t="s">
        <v>0</v>
      </c>
      <c r="C24" s="3" t="s">
        <v>15</v>
      </c>
      <c r="D24" s="17"/>
      <c r="E24" s="3"/>
      <c r="F24" s="3" t="s">
        <v>16</v>
      </c>
      <c r="G24" s="17"/>
      <c r="H24" s="3"/>
      <c r="I24" s="3" t="s">
        <v>17</v>
      </c>
      <c r="J24" s="17"/>
      <c r="K24" s="3"/>
      <c r="L24" s="3" t="s">
        <v>18</v>
      </c>
      <c r="M24" s="17"/>
      <c r="N24" s="3"/>
      <c r="O24" s="3" t="s">
        <v>19</v>
      </c>
      <c r="P24" s="17"/>
      <c r="Q24" s="3"/>
      <c r="R24" s="3" t="s">
        <v>20</v>
      </c>
      <c r="S24" s="17"/>
      <c r="T24" s="3"/>
      <c r="U24" s="3" t="s">
        <v>21</v>
      </c>
      <c r="V24" s="17"/>
      <c r="W24" s="3"/>
      <c r="X24" s="3" t="s">
        <v>22</v>
      </c>
      <c r="Y24" s="17"/>
      <c r="Z24" s="3"/>
      <c r="AA24" s="3" t="s">
        <v>23</v>
      </c>
      <c r="AB24" s="17"/>
      <c r="AC24" s="3"/>
      <c r="AD24" s="3" t="s">
        <v>24</v>
      </c>
      <c r="AE24" s="17"/>
      <c r="AF24" s="3"/>
      <c r="AG24" s="3"/>
      <c r="AH24" s="15" t="s">
        <v>15</v>
      </c>
      <c r="AI24" s="15" t="s">
        <v>16</v>
      </c>
      <c r="AJ24" s="15" t="s">
        <v>17</v>
      </c>
      <c r="AK24" s="15" t="s">
        <v>18</v>
      </c>
      <c r="AL24" s="15" t="s">
        <v>19</v>
      </c>
      <c r="AM24" s="15" t="s">
        <v>20</v>
      </c>
      <c r="AN24" s="15" t="s">
        <v>21</v>
      </c>
      <c r="AO24" s="15" t="s">
        <v>22</v>
      </c>
      <c r="AP24" s="15" t="s">
        <v>23</v>
      </c>
      <c r="AQ24" s="15" t="s">
        <v>24</v>
      </c>
    </row>
    <row r="25" spans="2:43" x14ac:dyDescent="0.3">
      <c r="B25" s="4">
        <v>1</v>
      </c>
      <c r="C25" s="5" t="s">
        <v>50</v>
      </c>
      <c r="D25" s="10">
        <v>45.42</v>
      </c>
      <c r="F25" s="5" t="s">
        <v>28</v>
      </c>
      <c r="G25" s="10">
        <v>42.35</v>
      </c>
      <c r="I25" s="5" t="s">
        <v>31</v>
      </c>
      <c r="J25" s="10">
        <v>40.03</v>
      </c>
      <c r="L25" s="5" t="s">
        <v>73</v>
      </c>
      <c r="M25" s="10">
        <v>51.68</v>
      </c>
      <c r="O25" s="5" t="s">
        <v>75</v>
      </c>
      <c r="P25" s="10">
        <v>47.42</v>
      </c>
      <c r="R25" s="5" t="s">
        <v>39</v>
      </c>
      <c r="S25" s="10">
        <v>55.99</v>
      </c>
      <c r="U25" s="5" t="s">
        <v>42</v>
      </c>
      <c r="V25" s="10">
        <v>47.62</v>
      </c>
      <c r="X25" s="5" t="s">
        <v>77</v>
      </c>
      <c r="Y25" s="10">
        <v>47.29</v>
      </c>
      <c r="AA25" s="18" t="s">
        <v>43</v>
      </c>
      <c r="AB25" s="10">
        <v>56.1</v>
      </c>
      <c r="AD25" s="5" t="s">
        <v>42</v>
      </c>
      <c r="AE25" s="10">
        <v>56.82</v>
      </c>
      <c r="AF25" s="12">
        <f>MIN(D25,G25,J25,M25,P25,S25,V25,Y25,AB25,AE25)</f>
        <v>40.03</v>
      </c>
      <c r="AH25" s="6">
        <f>D25/$AF25-1</f>
        <v>0.13464901324006995</v>
      </c>
      <c r="AI25" s="6">
        <f>G25/$AF25-1</f>
        <v>5.795653260054956E-2</v>
      </c>
      <c r="AJ25" s="6">
        <f>J25/$AF25-1</f>
        <v>0</v>
      </c>
      <c r="AK25" s="16">
        <f>M25/$AF25-1</f>
        <v>0.2910317262053459</v>
      </c>
      <c r="AL25" s="6">
        <f>P25/$AF25-1</f>
        <v>0.18461154134399194</v>
      </c>
      <c r="AM25" s="6">
        <f>S25/$AF25-1</f>
        <v>0.39870097426929796</v>
      </c>
      <c r="AN25" s="6">
        <f>V25/$AF25-1</f>
        <v>0.18960779415438411</v>
      </c>
      <c r="AO25" s="6">
        <f>Y25/$AF25-1</f>
        <v>0.18136397701723705</v>
      </c>
      <c r="AP25" s="6">
        <f>AB25/$AF25-1</f>
        <v>0.40144891331501364</v>
      </c>
      <c r="AQ25" s="6">
        <f>AE25/$AF25-1</f>
        <v>0.41943542343242557</v>
      </c>
    </row>
    <row r="26" spans="2:43" x14ac:dyDescent="0.3">
      <c r="B26" s="4">
        <v>2</v>
      </c>
      <c r="C26" s="5" t="s">
        <v>65</v>
      </c>
      <c r="D26" s="10">
        <v>46.17</v>
      </c>
      <c r="F26" s="5" t="s">
        <v>30</v>
      </c>
      <c r="G26" s="10">
        <v>42.8</v>
      </c>
      <c r="I26" s="5" t="s">
        <v>32</v>
      </c>
      <c r="J26" s="10">
        <v>40.56</v>
      </c>
      <c r="L26" s="5" t="s">
        <v>36</v>
      </c>
      <c r="M26" s="10">
        <v>52.82</v>
      </c>
      <c r="O26" s="5" t="s">
        <v>76</v>
      </c>
      <c r="P26" s="10">
        <v>47.52</v>
      </c>
      <c r="R26" s="5" t="s">
        <v>40</v>
      </c>
      <c r="S26" s="10">
        <v>56.97</v>
      </c>
      <c r="U26" s="5" t="s">
        <v>43</v>
      </c>
      <c r="V26" s="10">
        <v>49.03</v>
      </c>
      <c r="X26" s="5" t="s">
        <v>45</v>
      </c>
      <c r="Y26" s="10">
        <v>47.32</v>
      </c>
      <c r="AA26" s="18" t="s">
        <v>48</v>
      </c>
      <c r="AB26" s="10">
        <v>57.74</v>
      </c>
      <c r="AD26" s="5" t="s">
        <v>71</v>
      </c>
      <c r="AE26" s="10">
        <v>57.84</v>
      </c>
    </row>
    <row r="27" spans="2:43" x14ac:dyDescent="0.3">
      <c r="B27" s="1">
        <v>3</v>
      </c>
      <c r="C27" s="2" t="s">
        <v>51</v>
      </c>
      <c r="D27" s="11">
        <v>46.49</v>
      </c>
      <c r="E27" s="1"/>
      <c r="F27" s="2" t="s">
        <v>79</v>
      </c>
      <c r="G27" s="11">
        <v>43.51</v>
      </c>
      <c r="H27" s="1"/>
      <c r="I27" s="2" t="s">
        <v>76</v>
      </c>
      <c r="J27" s="11">
        <v>40.700000000000003</v>
      </c>
      <c r="K27" s="1"/>
      <c r="L27" s="2" t="s">
        <v>74</v>
      </c>
      <c r="M27" s="11">
        <v>53.21</v>
      </c>
      <c r="N27" s="1"/>
      <c r="O27" s="2" t="s">
        <v>38</v>
      </c>
      <c r="P27" s="11">
        <v>48.42</v>
      </c>
      <c r="Q27" s="1"/>
      <c r="R27" s="2" t="s">
        <v>41</v>
      </c>
      <c r="S27" s="11">
        <v>58.03</v>
      </c>
      <c r="T27" s="1"/>
      <c r="U27" s="2" t="s">
        <v>48</v>
      </c>
      <c r="V27" s="11">
        <v>51.12</v>
      </c>
      <c r="W27" s="1"/>
      <c r="X27" s="2" t="s">
        <v>78</v>
      </c>
      <c r="Y27" s="11">
        <v>48.96</v>
      </c>
      <c r="Z27" s="1"/>
      <c r="AA27" s="2" t="s">
        <v>59</v>
      </c>
      <c r="AB27" s="11">
        <v>59.24</v>
      </c>
      <c r="AC27" s="1"/>
      <c r="AD27" s="2" t="s">
        <v>54</v>
      </c>
      <c r="AE27" s="11">
        <v>59.07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2:43" x14ac:dyDescent="0.3">
      <c r="C28" s="4" t="s">
        <v>1</v>
      </c>
      <c r="D28" s="12">
        <f>AVERAGE(D25:D27)</f>
        <v>46.026666666666671</v>
      </c>
      <c r="F28" s="4" t="s">
        <v>1</v>
      </c>
      <c r="G28" s="12">
        <f>AVERAGE(G25:G27)</f>
        <v>42.886666666666663</v>
      </c>
      <c r="I28" s="4" t="s">
        <v>1</v>
      </c>
      <c r="J28" s="12">
        <f>AVERAGE(J25:J27)</f>
        <v>40.43</v>
      </c>
      <c r="L28" s="4" t="s">
        <v>1</v>
      </c>
      <c r="M28" s="12">
        <f>AVERAGE(M25:M27)</f>
        <v>52.57</v>
      </c>
      <c r="O28" s="4" t="s">
        <v>1</v>
      </c>
      <c r="P28" s="12">
        <f>AVERAGE(P25:P27)</f>
        <v>47.786666666666669</v>
      </c>
      <c r="R28" s="4" t="s">
        <v>1</v>
      </c>
      <c r="S28" s="12">
        <f>AVERAGE(S25:S27)</f>
        <v>56.99666666666667</v>
      </c>
      <c r="U28" s="4" t="s">
        <v>1</v>
      </c>
      <c r="V28" s="12">
        <f>AVERAGE(V25:V27)</f>
        <v>49.256666666666668</v>
      </c>
      <c r="X28" s="4" t="s">
        <v>1</v>
      </c>
      <c r="Y28" s="12">
        <f>AVERAGE(Y25:Y27)</f>
        <v>47.856666666666662</v>
      </c>
      <c r="AA28" s="4" t="s">
        <v>1</v>
      </c>
      <c r="AB28" s="12">
        <f>AVERAGE(AB25:AB27)</f>
        <v>57.693333333333335</v>
      </c>
      <c r="AD28" s="4" t="s">
        <v>1</v>
      </c>
      <c r="AE28" s="12">
        <f>AVERAGE(AE25:AE27)</f>
        <v>57.91</v>
      </c>
      <c r="AF28" s="12">
        <f>MIN(D28,G28,J28,M28,P28,S28,V28,Y28,AB28,AE28)</f>
        <v>40.43</v>
      </c>
      <c r="AH28" s="6">
        <f>D28/$AF28-1</f>
        <v>0.13842855965042467</v>
      </c>
      <c r="AI28" s="6">
        <f>G28/$AF28-1</f>
        <v>6.0763459477285675E-2</v>
      </c>
      <c r="AJ28" s="6">
        <f>J28/$AF28-1</f>
        <v>0</v>
      </c>
      <c r="AK28" s="16">
        <f>M28/$AF28-1</f>
        <v>0.30027207519168941</v>
      </c>
      <c r="AL28" s="6">
        <f>P28/$AF28-1</f>
        <v>0.1819605903207191</v>
      </c>
      <c r="AM28" s="6">
        <f>S28/$AF28-1</f>
        <v>0.40976172808970235</v>
      </c>
      <c r="AN28" s="6">
        <f>V28/$AF28-1</f>
        <v>0.2183197295737489</v>
      </c>
      <c r="AO28" s="6">
        <f>Y28/$AF28-1</f>
        <v>0.18369197790419656</v>
      </c>
      <c r="AP28" s="6">
        <f>AB28/$AF28-1</f>
        <v>0.42699315689669404</v>
      </c>
      <c r="AQ28" s="6">
        <f>AE28/$AF28-1</f>
        <v>0.43235221370269605</v>
      </c>
    </row>
    <row r="29" spans="2:43" x14ac:dyDescent="0.3">
      <c r="C29" s="7" t="s">
        <v>3</v>
      </c>
      <c r="D29" s="12">
        <f>_xlfn.STDEV.S(D25:D27)</f>
        <v>0.54921155608138239</v>
      </c>
      <c r="F29" s="7" t="s">
        <v>3</v>
      </c>
      <c r="G29" s="12">
        <f>_xlfn.STDEV.S(G25:G27)</f>
        <v>0.58483615939280942</v>
      </c>
      <c r="I29" s="7" t="s">
        <v>3</v>
      </c>
      <c r="J29" s="12">
        <f>_xlfn.STDEV.S(J25:J27)</f>
        <v>0.35341194094144668</v>
      </c>
      <c r="L29" s="7" t="s">
        <v>3</v>
      </c>
      <c r="M29" s="12">
        <f>_xlfn.STDEV.S(M25:M27)</f>
        <v>0.79504716841203882</v>
      </c>
      <c r="O29" s="7" t="s">
        <v>3</v>
      </c>
      <c r="P29" s="12">
        <f>_xlfn.STDEV.S(P25:P27)</f>
        <v>0.55075705472860981</v>
      </c>
      <c r="R29" s="7" t="s">
        <v>3</v>
      </c>
      <c r="S29" s="12">
        <f>_xlfn.STDEV.S(S25:S27)</f>
        <v>1.0202614044122871</v>
      </c>
      <c r="U29" s="7" t="s">
        <v>3</v>
      </c>
      <c r="V29" s="12">
        <f>_xlfn.STDEV.S(V25:V27)</f>
        <v>1.7609751086637575</v>
      </c>
      <c r="X29" s="7" t="s">
        <v>3</v>
      </c>
      <c r="Y29" s="12">
        <f>_xlfn.STDEV.S(Y25:Y27)</f>
        <v>0.95563242584862851</v>
      </c>
      <c r="AA29" s="7" t="s">
        <v>3</v>
      </c>
      <c r="AB29" s="12">
        <f>_xlfn.STDEV.S(AB25:AB27)</f>
        <v>1.5705200837090032</v>
      </c>
      <c r="AD29" s="7" t="s">
        <v>3</v>
      </c>
      <c r="AE29" s="12">
        <f>_xlfn.STDEV.S(AE25:AE27)</f>
        <v>1.1266321493726335</v>
      </c>
    </row>
    <row r="30" spans="2:43" x14ac:dyDescent="0.3">
      <c r="D30" s="12"/>
      <c r="G30" s="12"/>
      <c r="J30" s="12"/>
      <c r="M30" s="12"/>
      <c r="P30" s="12"/>
      <c r="S30" s="12"/>
      <c r="V30" s="12"/>
      <c r="Y30" s="12"/>
      <c r="AB30" s="12"/>
      <c r="AE30" s="12"/>
    </row>
    <row r="31" spans="2:43" x14ac:dyDescent="0.3">
      <c r="B31" s="4" t="s">
        <v>90</v>
      </c>
      <c r="D31" s="12"/>
      <c r="G31" s="12"/>
      <c r="J31" s="12"/>
      <c r="M31" s="12"/>
      <c r="P31" s="12"/>
      <c r="S31" s="12"/>
      <c r="V31" s="12"/>
      <c r="Y31" s="12"/>
      <c r="AB31" s="12"/>
      <c r="AE31" s="12"/>
    </row>
    <row r="32" spans="2:43" ht="19" thickBot="1" x14ac:dyDescent="0.35">
      <c r="B32" s="3" t="s">
        <v>0</v>
      </c>
      <c r="C32" s="3" t="s">
        <v>15</v>
      </c>
      <c r="D32" s="17"/>
      <c r="E32" s="3"/>
      <c r="F32" s="3" t="s">
        <v>16</v>
      </c>
      <c r="G32" s="17"/>
      <c r="H32" s="3"/>
      <c r="I32" s="3" t="s">
        <v>17</v>
      </c>
      <c r="J32" s="17"/>
      <c r="K32" s="3"/>
      <c r="L32" s="3" t="s">
        <v>18</v>
      </c>
      <c r="M32" s="17"/>
      <c r="N32" s="3"/>
      <c r="O32" s="3" t="s">
        <v>19</v>
      </c>
      <c r="P32" s="17"/>
      <c r="Q32" s="3"/>
      <c r="R32" s="3" t="s">
        <v>20</v>
      </c>
      <c r="S32" s="17"/>
      <c r="T32" s="3"/>
      <c r="U32" s="3" t="s">
        <v>21</v>
      </c>
      <c r="V32" s="17"/>
      <c r="W32" s="3"/>
      <c r="X32" s="3" t="s">
        <v>22</v>
      </c>
      <c r="Y32" s="17"/>
      <c r="Z32" s="3"/>
      <c r="AA32" s="3" t="s">
        <v>23</v>
      </c>
      <c r="AB32" s="17"/>
      <c r="AC32" s="3"/>
      <c r="AD32" s="3" t="s">
        <v>24</v>
      </c>
      <c r="AE32" s="17"/>
      <c r="AF32" s="3"/>
      <c r="AG32" s="3"/>
      <c r="AH32" s="15" t="s">
        <v>15</v>
      </c>
      <c r="AI32" s="15" t="s">
        <v>16</v>
      </c>
      <c r="AJ32" s="15" t="s">
        <v>17</v>
      </c>
      <c r="AK32" s="15" t="s">
        <v>18</v>
      </c>
      <c r="AL32" s="15" t="s">
        <v>19</v>
      </c>
      <c r="AM32" s="15" t="s">
        <v>20</v>
      </c>
      <c r="AN32" s="15" t="s">
        <v>21</v>
      </c>
      <c r="AO32" s="15" t="s">
        <v>22</v>
      </c>
      <c r="AP32" s="15" t="s">
        <v>23</v>
      </c>
      <c r="AQ32" s="15" t="s">
        <v>24</v>
      </c>
    </row>
    <row r="33" spans="2:43" x14ac:dyDescent="0.3">
      <c r="B33" s="4">
        <v>1</v>
      </c>
      <c r="C33" s="5" t="s">
        <v>65</v>
      </c>
      <c r="D33" s="10">
        <v>49.795999999999999</v>
      </c>
      <c r="F33" s="5" t="s">
        <v>28</v>
      </c>
      <c r="G33" s="10">
        <v>41.734999999999999</v>
      </c>
      <c r="I33" s="5" t="s">
        <v>31</v>
      </c>
      <c r="J33" s="10">
        <v>39.030999999999999</v>
      </c>
      <c r="L33" s="5" t="s">
        <v>86</v>
      </c>
      <c r="M33" s="10">
        <v>54.316000000000003</v>
      </c>
      <c r="O33" s="5" t="s">
        <v>75</v>
      </c>
      <c r="P33" s="10">
        <v>47.642000000000003</v>
      </c>
      <c r="R33" s="5" t="s">
        <v>40</v>
      </c>
      <c r="S33" s="10">
        <v>55.664999999999999</v>
      </c>
      <c r="U33" s="5" t="s">
        <v>42</v>
      </c>
      <c r="V33" s="10">
        <v>52.627000000000002</v>
      </c>
      <c r="X33" s="5" t="s">
        <v>82</v>
      </c>
      <c r="Y33" s="10">
        <v>53.670999999999999</v>
      </c>
      <c r="AA33" s="5" t="s">
        <v>43</v>
      </c>
      <c r="AB33" s="10">
        <v>57.765999999999998</v>
      </c>
      <c r="AD33" s="5" t="s">
        <v>71</v>
      </c>
      <c r="AE33" s="10">
        <v>66.262</v>
      </c>
      <c r="AF33" s="12">
        <f>MIN(D33,G33,J33,M33,P33,S33,V33,Y33,AB33,AE33)</f>
        <v>39.030999999999999</v>
      </c>
      <c r="AH33" s="6">
        <f>D33/$AF33-1</f>
        <v>0.27580641028925723</v>
      </c>
      <c r="AI33" s="6">
        <f>G33/$AF33-1</f>
        <v>6.9278265993697241E-2</v>
      </c>
      <c r="AJ33" s="6">
        <f>J33/$AF33-1</f>
        <v>0</v>
      </c>
      <c r="AK33" s="16">
        <f>M33/$AF33-1</f>
        <v>0.39161179575209459</v>
      </c>
      <c r="AL33" s="6">
        <f>P33/$AF33-1</f>
        <v>0.2206195075709052</v>
      </c>
      <c r="AM33" s="6">
        <f>S33/$AF33-1</f>
        <v>0.42617406676744118</v>
      </c>
      <c r="AN33" s="6">
        <f>V33/$AF33-1</f>
        <v>0.34833850016653445</v>
      </c>
      <c r="AO33" s="6">
        <f>Y33/$AF33-1</f>
        <v>0.37508646972918958</v>
      </c>
      <c r="AP33" s="6">
        <f>AB33/$AF33-1</f>
        <v>0.48000307447926005</v>
      </c>
      <c r="AQ33" s="6">
        <f>AE33/$AF33-1</f>
        <v>0.69767620609259318</v>
      </c>
    </row>
    <row r="34" spans="2:43" x14ac:dyDescent="0.3">
      <c r="B34" s="4">
        <v>2</v>
      </c>
      <c r="C34" s="5" t="s">
        <v>72</v>
      </c>
      <c r="D34" s="10">
        <v>50.606000000000002</v>
      </c>
      <c r="F34" s="5" t="s">
        <v>79</v>
      </c>
      <c r="G34" s="10">
        <v>42.36</v>
      </c>
      <c r="I34" s="5" t="s">
        <v>85</v>
      </c>
      <c r="J34" s="10">
        <v>39.761000000000003</v>
      </c>
      <c r="L34" s="5" t="s">
        <v>80</v>
      </c>
      <c r="M34" s="10">
        <v>54.911000000000001</v>
      </c>
      <c r="O34" s="5" t="s">
        <v>85</v>
      </c>
      <c r="P34" s="10">
        <v>48.837000000000003</v>
      </c>
      <c r="R34" s="5" t="s">
        <v>69</v>
      </c>
      <c r="S34" s="10">
        <v>56.795000000000002</v>
      </c>
      <c r="U34" s="5" t="s">
        <v>43</v>
      </c>
      <c r="V34" s="10">
        <v>53.402000000000001</v>
      </c>
      <c r="X34" s="5" t="s">
        <v>83</v>
      </c>
      <c r="Y34" s="10">
        <v>53.881</v>
      </c>
      <c r="AA34" s="5" t="s">
        <v>49</v>
      </c>
      <c r="AB34" s="10">
        <v>60.491</v>
      </c>
      <c r="AD34" s="5" t="s">
        <v>54</v>
      </c>
      <c r="AE34" s="10">
        <v>66.397000000000006</v>
      </c>
    </row>
    <row r="35" spans="2:43" x14ac:dyDescent="0.3">
      <c r="B35" s="1">
        <v>3</v>
      </c>
      <c r="C35" s="2" t="s">
        <v>80</v>
      </c>
      <c r="D35" s="11">
        <v>51.375999999999998</v>
      </c>
      <c r="E35" s="1"/>
      <c r="F35" s="2" t="s">
        <v>29</v>
      </c>
      <c r="G35" s="11">
        <v>43.23</v>
      </c>
      <c r="H35" s="1"/>
      <c r="I35" s="2" t="s">
        <v>32</v>
      </c>
      <c r="J35" s="11">
        <v>40.896000000000001</v>
      </c>
      <c r="K35" s="1"/>
      <c r="L35" s="2" t="s">
        <v>87</v>
      </c>
      <c r="M35" s="11">
        <v>55.246000000000002</v>
      </c>
      <c r="N35" s="1"/>
      <c r="O35" s="2" t="s">
        <v>63</v>
      </c>
      <c r="P35" s="11">
        <v>49.491999999999997</v>
      </c>
      <c r="Q35" s="1"/>
      <c r="R35" s="2" t="s">
        <v>49</v>
      </c>
      <c r="S35" s="11">
        <v>57.05</v>
      </c>
      <c r="T35" s="1"/>
      <c r="U35" s="2" t="s">
        <v>81</v>
      </c>
      <c r="V35" s="11">
        <v>56.411999999999999</v>
      </c>
      <c r="W35" s="1"/>
      <c r="X35" s="2" t="s">
        <v>84</v>
      </c>
      <c r="Y35" s="11">
        <v>54.826000000000001</v>
      </c>
      <c r="Z35" s="1"/>
      <c r="AA35" s="2" t="s">
        <v>59</v>
      </c>
      <c r="AB35" s="11">
        <v>60.545999999999999</v>
      </c>
      <c r="AC35" s="1"/>
      <c r="AD35" s="2" t="s">
        <v>42</v>
      </c>
      <c r="AE35" s="11">
        <v>66.406999999999996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2:43" x14ac:dyDescent="0.3">
      <c r="C36" s="4" t="s">
        <v>1</v>
      </c>
      <c r="D36" s="12">
        <f>AVERAGE(D33:D35)</f>
        <v>50.592666666666666</v>
      </c>
      <c r="F36" s="4" t="s">
        <v>1</v>
      </c>
      <c r="G36" s="12">
        <f>AVERAGE(G33:G35)</f>
        <v>42.441666666666663</v>
      </c>
      <c r="I36" s="4" t="s">
        <v>1</v>
      </c>
      <c r="J36" s="12">
        <f>AVERAGE(J33:J35)</f>
        <v>39.896000000000001</v>
      </c>
      <c r="L36" s="4" t="s">
        <v>1</v>
      </c>
      <c r="M36" s="12">
        <f>AVERAGE(M33:M35)</f>
        <v>54.824333333333335</v>
      </c>
      <c r="O36" s="4" t="s">
        <v>1</v>
      </c>
      <c r="P36" s="12">
        <f>AVERAGE(P33:P35)</f>
        <v>48.657000000000004</v>
      </c>
      <c r="R36" s="4" t="s">
        <v>1</v>
      </c>
      <c r="S36" s="12">
        <f>AVERAGE(S33:S35)</f>
        <v>56.50333333333333</v>
      </c>
      <c r="U36" s="4" t="s">
        <v>1</v>
      </c>
      <c r="V36" s="12">
        <f>AVERAGE(V33:V35)</f>
        <v>54.146999999999998</v>
      </c>
      <c r="X36" s="4" t="s">
        <v>1</v>
      </c>
      <c r="Y36" s="12">
        <f>AVERAGE(Y33:Y35)</f>
        <v>54.125999999999998</v>
      </c>
      <c r="AA36" s="4" t="s">
        <v>1</v>
      </c>
      <c r="AB36" s="12">
        <f>AVERAGE(AB33:AB35)</f>
        <v>59.600999999999999</v>
      </c>
      <c r="AD36" s="4" t="s">
        <v>1</v>
      </c>
      <c r="AE36" s="12">
        <f>AVERAGE(AE33:AE35)</f>
        <v>66.35533333333332</v>
      </c>
      <c r="AF36" s="12">
        <f>MIN(D36,G36,J36,M36,P36,S36,V36,Y36,AB36,AE36)</f>
        <v>39.896000000000001</v>
      </c>
      <c r="AH36" s="6">
        <f>D36/$AF36-1</f>
        <v>0.26811376244903418</v>
      </c>
      <c r="AI36" s="6">
        <f>G36/$AF36-1</f>
        <v>6.3807566339148414E-2</v>
      </c>
      <c r="AJ36" s="6">
        <f>J36/$AF36-1</f>
        <v>0</v>
      </c>
      <c r="AK36" s="16">
        <f>M36/$AF36-1</f>
        <v>0.37418120446494219</v>
      </c>
      <c r="AL36" s="6">
        <f>P36/$AF36-1</f>
        <v>0.21959594946861838</v>
      </c>
      <c r="AM36" s="6">
        <f>S36/$AF36-1</f>
        <v>0.41626562395561773</v>
      </c>
      <c r="AN36" s="6">
        <f>V36/$AF36-1</f>
        <v>0.35720372969721259</v>
      </c>
      <c r="AO36" s="6">
        <f>Y36/$AF36-1</f>
        <v>0.35667736113896131</v>
      </c>
      <c r="AP36" s="6">
        <f>AB36/$AF36-1</f>
        <v>0.49390916382594741</v>
      </c>
      <c r="AQ36" s="6">
        <f>AE36/$AF36-1</f>
        <v>0.66320767328387098</v>
      </c>
    </row>
    <row r="37" spans="2:43" x14ac:dyDescent="0.3">
      <c r="C37" s="7" t="s">
        <v>3</v>
      </c>
      <c r="D37" s="12">
        <f>_xlfn.STDEV.S(D33:D35)</f>
        <v>0.79008438367894107</v>
      </c>
      <c r="F37" s="7" t="s">
        <v>3</v>
      </c>
      <c r="G37" s="12">
        <f>_xlfn.STDEV.S(G33:G35)</f>
        <v>0.75083842025653658</v>
      </c>
      <c r="I37" s="7" t="s">
        <v>3</v>
      </c>
      <c r="J37" s="12">
        <f>_xlfn.STDEV.S(J33:J35)</f>
        <v>0.93980051074682946</v>
      </c>
      <c r="L37" s="7" t="s">
        <v>3</v>
      </c>
      <c r="M37" s="12">
        <f>_xlfn.STDEV.S(M33:M35)</f>
        <v>0.4710184002067575</v>
      </c>
      <c r="O37" s="7" t="s">
        <v>3</v>
      </c>
      <c r="P37" s="12">
        <f>_xlfn.STDEV.S(P33:P35)</f>
        <v>0.93804317597858755</v>
      </c>
      <c r="R37" s="7" t="s">
        <v>3</v>
      </c>
      <c r="S37" s="12">
        <f>_xlfn.STDEV.S(S33:S35)</f>
        <v>0.73712843747432033</v>
      </c>
      <c r="U37" s="7" t="s">
        <v>3</v>
      </c>
      <c r="V37" s="12">
        <f>_xlfn.STDEV.S(V33:V35)</f>
        <v>1.99945617606388</v>
      </c>
      <c r="X37" s="7" t="s">
        <v>3</v>
      </c>
      <c r="Y37" s="12">
        <f>_xlfn.STDEV.S(Y33:Y35)</f>
        <v>0.61524385409364357</v>
      </c>
      <c r="AA37" s="7" t="s">
        <v>3</v>
      </c>
      <c r="AB37" s="12">
        <f>_xlfn.STDEV.S(AB33:AB35)</f>
        <v>1.5893945388102988</v>
      </c>
      <c r="AD37" s="7" t="s">
        <v>3</v>
      </c>
      <c r="AE37" s="12">
        <f>_xlfn.STDEV.S(AE33:AE35)</f>
        <v>8.0983537421708995E-2</v>
      </c>
    </row>
    <row r="38" spans="2:43" x14ac:dyDescent="0.3">
      <c r="D38" s="12"/>
      <c r="G38" s="12"/>
      <c r="J38" s="12"/>
      <c r="M38" s="12"/>
      <c r="P38" s="12"/>
      <c r="S38" s="12"/>
      <c r="V38" s="12"/>
      <c r="Y38" s="12"/>
      <c r="AB38" s="12"/>
      <c r="AE38" s="12"/>
    </row>
    <row r="39" spans="2:43" x14ac:dyDescent="0.3">
      <c r="B39" s="4" t="s">
        <v>91</v>
      </c>
      <c r="D39" s="12"/>
      <c r="G39" s="12"/>
      <c r="J39" s="12"/>
      <c r="M39" s="12"/>
      <c r="P39" s="12"/>
      <c r="S39" s="12"/>
      <c r="V39" s="12"/>
      <c r="Y39" s="12"/>
      <c r="AB39" s="12"/>
      <c r="AE39" s="12"/>
    </row>
    <row r="40" spans="2:43" ht="19" thickBot="1" x14ac:dyDescent="0.35">
      <c r="B40" s="3" t="s">
        <v>0</v>
      </c>
      <c r="C40" s="3" t="s">
        <v>15</v>
      </c>
      <c r="D40" s="17"/>
      <c r="E40" s="3"/>
      <c r="F40" s="3" t="s">
        <v>16</v>
      </c>
      <c r="G40" s="17"/>
      <c r="H40" s="3"/>
      <c r="I40" s="3" t="s">
        <v>17</v>
      </c>
      <c r="J40" s="17"/>
      <c r="K40" s="3"/>
      <c r="L40" s="3" t="s">
        <v>18</v>
      </c>
      <c r="M40" s="17"/>
      <c r="N40" s="3"/>
      <c r="O40" s="3" t="s">
        <v>19</v>
      </c>
      <c r="P40" s="17"/>
      <c r="Q40" s="3"/>
      <c r="R40" s="3" t="s">
        <v>20</v>
      </c>
      <c r="S40" s="17"/>
      <c r="T40" s="3"/>
      <c r="U40" s="3" t="s">
        <v>21</v>
      </c>
      <c r="V40" s="17"/>
      <c r="W40" s="3"/>
      <c r="X40" s="3" t="s">
        <v>22</v>
      </c>
      <c r="Y40" s="17"/>
      <c r="Z40" s="3"/>
      <c r="AA40" s="3" t="s">
        <v>23</v>
      </c>
      <c r="AB40" s="17"/>
      <c r="AC40" s="3"/>
      <c r="AD40" s="3" t="s">
        <v>24</v>
      </c>
      <c r="AE40" s="17"/>
      <c r="AF40" s="3"/>
      <c r="AG40" s="3"/>
      <c r="AH40" s="15" t="s">
        <v>15</v>
      </c>
      <c r="AI40" s="15" t="s">
        <v>16</v>
      </c>
      <c r="AJ40" s="15" t="s">
        <v>17</v>
      </c>
      <c r="AK40" s="15" t="s">
        <v>18</v>
      </c>
      <c r="AL40" s="15" t="s">
        <v>19</v>
      </c>
      <c r="AM40" s="15" t="s">
        <v>20</v>
      </c>
      <c r="AN40" s="15" t="s">
        <v>21</v>
      </c>
      <c r="AO40" s="15" t="s">
        <v>22</v>
      </c>
      <c r="AP40" s="15" t="s">
        <v>23</v>
      </c>
      <c r="AQ40" s="15" t="s">
        <v>24</v>
      </c>
    </row>
    <row r="41" spans="2:43" x14ac:dyDescent="0.3">
      <c r="B41" s="4">
        <v>1</v>
      </c>
      <c r="C41" s="5" t="s">
        <v>65</v>
      </c>
      <c r="D41" s="10">
        <v>48.051000000000002</v>
      </c>
      <c r="F41" s="5" t="s">
        <v>28</v>
      </c>
      <c r="G41" s="10">
        <v>41.34</v>
      </c>
      <c r="I41" s="5" t="s">
        <v>31</v>
      </c>
      <c r="J41" s="10">
        <v>39.378999999999998</v>
      </c>
      <c r="L41" s="5" t="s">
        <v>87</v>
      </c>
      <c r="M41" s="10">
        <v>55.11</v>
      </c>
      <c r="O41" s="5" t="s">
        <v>28</v>
      </c>
      <c r="P41" s="10">
        <v>48.902999999999999</v>
      </c>
      <c r="R41" s="5" t="s">
        <v>96</v>
      </c>
      <c r="S41" s="10">
        <v>56.143000000000001</v>
      </c>
      <c r="U41" s="5" t="s">
        <v>43</v>
      </c>
      <c r="V41" s="10">
        <v>48.423000000000002</v>
      </c>
      <c r="X41" s="5" t="s">
        <v>77</v>
      </c>
      <c r="Y41" s="10">
        <v>48.819000000000003</v>
      </c>
      <c r="AA41" s="5" t="s">
        <v>43</v>
      </c>
      <c r="AB41" s="10">
        <v>59.366</v>
      </c>
      <c r="AD41" s="5" t="s">
        <v>54</v>
      </c>
      <c r="AE41" s="10">
        <v>64.173000000000002</v>
      </c>
      <c r="AF41" s="12">
        <f>MIN(D41,G41,J41,M41,P41,S41,V41,Y41,AB41,AE41)</f>
        <v>39.378999999999998</v>
      </c>
      <c r="AH41" s="6">
        <f>D41/$AF41-1</f>
        <v>0.22021889839762321</v>
      </c>
      <c r="AI41" s="6">
        <f>G41/$AF41-1</f>
        <v>4.9798115746971794E-2</v>
      </c>
      <c r="AJ41" s="6">
        <f>J41/$AF41-1</f>
        <v>0</v>
      </c>
      <c r="AK41" s="16">
        <f>M41/$AF41-1</f>
        <v>0.39947687853932301</v>
      </c>
      <c r="AL41" s="6">
        <f>P41/$AF41-1</f>
        <v>0.24185479570329371</v>
      </c>
      <c r="AM41" s="6">
        <f>S41/$AF41-1</f>
        <v>0.42570913431016533</v>
      </c>
      <c r="AN41" s="6">
        <f>V41/$AF41-1</f>
        <v>0.22966555778460607</v>
      </c>
      <c r="AO41" s="6">
        <f>Y41/$AF41-1</f>
        <v>0.2397216790675234</v>
      </c>
      <c r="AP41" s="6">
        <f>AB41/$AF41-1</f>
        <v>0.50755478808501997</v>
      </c>
      <c r="AQ41" s="6">
        <f>AE41/$AF41-1</f>
        <v>0.62962492699154393</v>
      </c>
    </row>
    <row r="42" spans="2:43" x14ac:dyDescent="0.3">
      <c r="B42" s="4">
        <v>2</v>
      </c>
      <c r="C42" s="5" t="s">
        <v>51</v>
      </c>
      <c r="D42" s="10">
        <v>48.084000000000003</v>
      </c>
      <c r="F42" s="5" t="s">
        <v>79</v>
      </c>
      <c r="G42" s="10">
        <v>41.500999999999998</v>
      </c>
      <c r="I42" s="5" t="s">
        <v>76</v>
      </c>
      <c r="J42" s="10">
        <v>40.506</v>
      </c>
      <c r="L42" s="5" t="s">
        <v>73</v>
      </c>
      <c r="M42" s="10">
        <v>55.670999999999999</v>
      </c>
      <c r="O42" s="5" t="s">
        <v>97</v>
      </c>
      <c r="P42" s="10">
        <v>49.103000000000002</v>
      </c>
      <c r="R42" s="5" t="s">
        <v>41</v>
      </c>
      <c r="S42" s="10">
        <v>56.347999999999999</v>
      </c>
      <c r="U42" s="5" t="s">
        <v>42</v>
      </c>
      <c r="V42" s="10">
        <v>49.118000000000002</v>
      </c>
      <c r="X42" s="5" t="s">
        <v>82</v>
      </c>
      <c r="Y42" s="10">
        <v>50.302</v>
      </c>
      <c r="AA42" s="5" t="s">
        <v>49</v>
      </c>
      <c r="AB42" s="10">
        <v>61.631999999999998</v>
      </c>
      <c r="AD42" s="5" t="s">
        <v>93</v>
      </c>
      <c r="AE42" s="10">
        <v>66.322999999999993</v>
      </c>
    </row>
    <row r="43" spans="2:43" x14ac:dyDescent="0.3">
      <c r="B43" s="1">
        <v>3</v>
      </c>
      <c r="C43" s="2" t="s">
        <v>72</v>
      </c>
      <c r="D43" s="11">
        <v>48.561999999999998</v>
      </c>
      <c r="E43" s="1"/>
      <c r="F43" s="2" t="s">
        <v>92</v>
      </c>
      <c r="G43" s="11">
        <v>42.962000000000003</v>
      </c>
      <c r="H43" s="1"/>
      <c r="I43" s="2" t="s">
        <v>94</v>
      </c>
      <c r="J43" s="11">
        <v>40.728999999999999</v>
      </c>
      <c r="K43" s="1"/>
      <c r="L43" s="2" t="s">
        <v>95</v>
      </c>
      <c r="M43" s="11">
        <v>57.170999999999999</v>
      </c>
      <c r="N43" s="1"/>
      <c r="O43" s="2" t="s">
        <v>68</v>
      </c>
      <c r="P43" s="11">
        <v>50.414000000000001</v>
      </c>
      <c r="Q43" s="1"/>
      <c r="R43" s="2" t="s">
        <v>49</v>
      </c>
      <c r="S43" s="11">
        <v>56.993000000000002</v>
      </c>
      <c r="T43" s="1"/>
      <c r="U43" s="2" t="s">
        <v>81</v>
      </c>
      <c r="V43" s="11">
        <v>52.779000000000003</v>
      </c>
      <c r="W43" s="1"/>
      <c r="X43" s="2" t="s">
        <v>98</v>
      </c>
      <c r="Y43" s="11">
        <v>50.658000000000001</v>
      </c>
      <c r="Z43" s="1"/>
      <c r="AA43" s="2" t="s">
        <v>48</v>
      </c>
      <c r="AB43" s="11">
        <v>62.554000000000002</v>
      </c>
      <c r="AC43" s="1"/>
      <c r="AD43" s="2" t="s">
        <v>56</v>
      </c>
      <c r="AE43" s="11">
        <v>74.984999999999999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2:43" x14ac:dyDescent="0.3">
      <c r="C44" s="4" t="s">
        <v>1</v>
      </c>
      <c r="D44" s="12">
        <f>AVERAGE(D41:D43)</f>
        <v>48.232333333333337</v>
      </c>
      <c r="F44" s="4" t="s">
        <v>1</v>
      </c>
      <c r="G44" s="12">
        <f>AVERAGE(G41:G43)</f>
        <v>41.934333333333335</v>
      </c>
      <c r="I44" s="4" t="s">
        <v>1</v>
      </c>
      <c r="J44" s="12">
        <f>AVERAGE(J41:J43)</f>
        <v>40.204666666666661</v>
      </c>
      <c r="L44" s="4" t="s">
        <v>1</v>
      </c>
      <c r="M44" s="12">
        <f>AVERAGE(M41:M43)</f>
        <v>55.984000000000002</v>
      </c>
      <c r="O44" s="4" t="s">
        <v>1</v>
      </c>
      <c r="P44" s="12">
        <f>AVERAGE(P41:P43)</f>
        <v>49.473333333333336</v>
      </c>
      <c r="R44" s="4" t="s">
        <v>1</v>
      </c>
      <c r="S44" s="12">
        <f>AVERAGE(S41:S43)</f>
        <v>56.494666666666667</v>
      </c>
      <c r="U44" s="4" t="s">
        <v>1</v>
      </c>
      <c r="V44" s="12">
        <f>AVERAGE(V41:V43)</f>
        <v>50.106666666666662</v>
      </c>
      <c r="X44" s="4" t="s">
        <v>1</v>
      </c>
      <c r="Y44" s="12">
        <f>AVERAGE(Y41:Y43)</f>
        <v>49.926333333333332</v>
      </c>
      <c r="AA44" s="4" t="s">
        <v>1</v>
      </c>
      <c r="AB44" s="12">
        <f>AVERAGE(AB41:AB43)</f>
        <v>61.183999999999997</v>
      </c>
      <c r="AD44" s="4" t="s">
        <v>1</v>
      </c>
      <c r="AE44" s="12">
        <f>AVERAGE(AE41:AE43)</f>
        <v>68.49366666666667</v>
      </c>
      <c r="AF44" s="12">
        <f>MIN(D44,G44,J44,M44,P44,S44,V44,Y44,AB44,AE44)</f>
        <v>40.204666666666661</v>
      </c>
      <c r="AH44" s="6">
        <f>D44/$AF44-1</f>
        <v>0.19967002172218828</v>
      </c>
      <c r="AI44" s="6">
        <f>G44/$AF44-1</f>
        <v>4.3021539788084429E-2</v>
      </c>
      <c r="AJ44" s="6">
        <f>J44/$AF44-1</f>
        <v>0</v>
      </c>
      <c r="AK44" s="16">
        <f>M44/$AF44-1</f>
        <v>0.39247516872004939</v>
      </c>
      <c r="AL44" s="6">
        <f>P44/$AF44-1</f>
        <v>0.23053708524715222</v>
      </c>
      <c r="AM44" s="6">
        <f>S44/$AF44-1</f>
        <v>0.40517684514235519</v>
      </c>
      <c r="AN44" s="6">
        <f>V44/$AF44-1</f>
        <v>0.24628981710249231</v>
      </c>
      <c r="AO44" s="6">
        <f>Y44/$AF44-1</f>
        <v>0.24180443397947182</v>
      </c>
      <c r="AP44" s="6">
        <f>AB44/$AF44-1</f>
        <v>0.52181338816389489</v>
      </c>
      <c r="AQ44" s="6">
        <f>AE44/$AF44-1</f>
        <v>0.70362478650902904</v>
      </c>
    </row>
    <row r="45" spans="2:43" x14ac:dyDescent="0.3">
      <c r="C45" s="7" t="s">
        <v>3</v>
      </c>
      <c r="D45" s="12">
        <f>_xlfn.STDEV.S(D41:D43)</f>
        <v>0.2859761062280059</v>
      </c>
      <c r="F45" s="7" t="s">
        <v>3</v>
      </c>
      <c r="G45" s="12">
        <f>_xlfn.STDEV.S(G41:G43)</f>
        <v>0.89361867333518474</v>
      </c>
      <c r="I45" s="7" t="s">
        <v>3</v>
      </c>
      <c r="J45" s="12">
        <f>_xlfn.STDEV.S(J41:J43)</f>
        <v>0.72368939009310818</v>
      </c>
      <c r="L45" s="7" t="s">
        <v>3</v>
      </c>
      <c r="M45" s="12">
        <f>_xlfn.STDEV.S(M41:M43)</f>
        <v>1.0655547850767693</v>
      </c>
      <c r="O45" s="7" t="s">
        <v>3</v>
      </c>
      <c r="P45" s="12">
        <f>_xlfn.STDEV.S(P41:P43)</f>
        <v>0.82075595235936905</v>
      </c>
      <c r="R45" s="7" t="s">
        <v>3</v>
      </c>
      <c r="S45" s="12">
        <f>_xlfn.STDEV.S(S41:S43)</f>
        <v>0.44357449581026892</v>
      </c>
      <c r="U45" s="7" t="s">
        <v>3</v>
      </c>
      <c r="V45" s="12">
        <f>_xlfn.STDEV.S(V41:V43)</f>
        <v>2.3402521943870362</v>
      </c>
      <c r="X45" s="7" t="s">
        <v>3</v>
      </c>
      <c r="Y45" s="12">
        <f>_xlfn.STDEV.S(Y41:Y43)</f>
        <v>0.97535856654531472</v>
      </c>
      <c r="AA45" s="7" t="s">
        <v>3</v>
      </c>
      <c r="AB45" s="12">
        <f>_xlfn.STDEV.S(AB41:AB43)</f>
        <v>1.640537716725831</v>
      </c>
      <c r="AD45" s="7" t="s">
        <v>3</v>
      </c>
      <c r="AE45" s="12">
        <f>_xlfn.STDEV.S(AE41:AE43)</f>
        <v>5.7235200124864889</v>
      </c>
    </row>
    <row r="47" spans="2:43" x14ac:dyDescent="0.3">
      <c r="B47" s="4" t="s">
        <v>104</v>
      </c>
    </row>
    <row r="48" spans="2:43" ht="19" thickBot="1" x14ac:dyDescent="0.35">
      <c r="B48" s="3" t="s">
        <v>0</v>
      </c>
      <c r="C48" s="3" t="s">
        <v>15</v>
      </c>
      <c r="D48" s="3"/>
      <c r="E48" s="3"/>
      <c r="F48" s="3" t="s">
        <v>16</v>
      </c>
      <c r="G48" s="3"/>
      <c r="H48" s="3"/>
      <c r="I48" s="3" t="s">
        <v>17</v>
      </c>
      <c r="J48" s="3"/>
      <c r="K48" s="3"/>
      <c r="L48" s="3" t="s">
        <v>18</v>
      </c>
      <c r="M48" s="3"/>
      <c r="N48" s="3"/>
      <c r="O48" s="3" t="s">
        <v>19</v>
      </c>
      <c r="P48" s="3"/>
      <c r="Q48" s="3"/>
      <c r="R48" s="3" t="s">
        <v>20</v>
      </c>
      <c r="S48" s="3"/>
      <c r="T48" s="3"/>
      <c r="U48" s="3" t="s">
        <v>21</v>
      </c>
      <c r="V48" s="3"/>
      <c r="W48" s="3"/>
      <c r="X48" s="3" t="s">
        <v>22</v>
      </c>
      <c r="Y48" s="3"/>
      <c r="Z48" s="3"/>
      <c r="AA48" s="3" t="s">
        <v>23</v>
      </c>
      <c r="AB48" s="3"/>
      <c r="AC48" s="3"/>
      <c r="AD48" s="3" t="s">
        <v>24</v>
      </c>
      <c r="AE48" s="3"/>
    </row>
    <row r="49" spans="2:31" x14ac:dyDescent="0.3">
      <c r="B49" s="4">
        <v>1</v>
      </c>
      <c r="C49" s="5"/>
      <c r="D49" s="10">
        <f>AVERAGE(D9,D17,D25,D33,D41)</f>
        <v>47.280799999999999</v>
      </c>
      <c r="F49" s="5"/>
      <c r="G49" s="10">
        <f>AVERAGE(G9,G17,G25,G33,G41)</f>
        <v>42.214199999999998</v>
      </c>
      <c r="I49" s="5"/>
      <c r="J49" s="10">
        <f>AVERAGE(J9,J17,J25,J33,J41)</f>
        <v>39.846999999999994</v>
      </c>
      <c r="L49" s="5"/>
      <c r="M49" s="10">
        <f>AVERAGE(M9,M17,M25,M33,M41)</f>
        <v>53.692600000000006</v>
      </c>
      <c r="O49" s="5"/>
      <c r="P49" s="10">
        <f>AVERAGE(P9,P17,P25,P33,P41)</f>
        <v>49.406400000000005</v>
      </c>
      <c r="R49" s="5"/>
      <c r="S49" s="10">
        <f>AVERAGE(S9,S17,S25,S33,S41)</f>
        <v>55.855200000000004</v>
      </c>
      <c r="U49" s="5"/>
      <c r="V49" s="10">
        <f>AVERAGE(V9,V17,V25,V33,V41)</f>
        <v>50.784000000000006</v>
      </c>
      <c r="X49" s="5"/>
      <c r="Y49" s="10">
        <f>AVERAGE(Y9,Y17,Y25,Y33,Y41)</f>
        <v>49.494399999999999</v>
      </c>
      <c r="AA49" s="5"/>
      <c r="AB49" s="10">
        <f>AVERAGE(AB9,AB17,AB25,AB33,AB41)</f>
        <v>59.137999999999998</v>
      </c>
      <c r="AD49" s="5"/>
      <c r="AE49" s="10">
        <f>AVERAGE(AE9,AE17,AE25,AE33,AE41)</f>
        <v>63.33625</v>
      </c>
    </row>
    <row r="50" spans="2:31" x14ac:dyDescent="0.3">
      <c r="B50" s="4">
        <v>2</v>
      </c>
      <c r="C50" s="5"/>
      <c r="D50" s="10">
        <f t="shared" ref="D50:D51" si="2">AVERAGE(D10,D18,D26,D34,D42)</f>
        <v>48.3262</v>
      </c>
      <c r="F50" s="5"/>
      <c r="G50" s="10">
        <f t="shared" ref="G50:G51" si="3">AVERAGE(G10,G18,G26,G34,G42)</f>
        <v>42.718800000000002</v>
      </c>
      <c r="I50" s="5"/>
      <c r="J50" s="10">
        <f t="shared" ref="J50:J51" si="4">AVERAGE(J10,J18,J26,J34,J42)</f>
        <v>40.5762</v>
      </c>
      <c r="L50" s="5"/>
      <c r="M50" s="10">
        <f t="shared" ref="M50:M51" si="5">AVERAGE(M10,M18,M26,M34,M42)</f>
        <v>54.951000000000001</v>
      </c>
      <c r="O50" s="5"/>
      <c r="P50" s="10">
        <f t="shared" ref="P50:P51" si="6">AVERAGE(P10,P18,P26,P34,P42)</f>
        <v>50.029600000000002</v>
      </c>
      <c r="R50" s="5"/>
      <c r="S50" s="10">
        <f t="shared" ref="S50:S51" si="7">AVERAGE(S10,S18,S26,S34,S42)</f>
        <v>56.629600000000003</v>
      </c>
      <c r="U50" s="5"/>
      <c r="V50" s="10">
        <f t="shared" ref="V50:V51" si="8">AVERAGE(V10,V18,V26,V34,V42)</f>
        <v>51.705799999999996</v>
      </c>
      <c r="X50" s="5"/>
      <c r="Y50" s="10">
        <f t="shared" ref="Y50:Y51" si="9">AVERAGE(Y10,Y18,Y26,Y34,Y42)</f>
        <v>50.680199999999999</v>
      </c>
      <c r="AA50" s="5"/>
      <c r="AB50" s="10">
        <f t="shared" ref="AB50:AB51" si="10">AVERAGE(AB10,AB18,AB26,AB34,AB42)</f>
        <v>61.848800000000004</v>
      </c>
      <c r="AD50" s="5"/>
      <c r="AE50" s="10">
        <f t="shared" ref="AE50:AE51" si="11">AVERAGE(AE10,AE18,AE26,AE34,AE42)</f>
        <v>65.927499999999995</v>
      </c>
    </row>
    <row r="51" spans="2:31" x14ac:dyDescent="0.3">
      <c r="B51" s="1">
        <v>3</v>
      </c>
      <c r="C51" s="2"/>
      <c r="D51" s="11">
        <f t="shared" si="2"/>
        <v>49.286999999999999</v>
      </c>
      <c r="E51" s="1"/>
      <c r="F51" s="2"/>
      <c r="G51" s="11">
        <f t="shared" si="3"/>
        <v>43.431200000000004</v>
      </c>
      <c r="H51" s="1"/>
      <c r="I51" s="2"/>
      <c r="J51" s="11">
        <f t="shared" si="4"/>
        <v>41.196600000000004</v>
      </c>
      <c r="K51" s="1"/>
      <c r="L51" s="2"/>
      <c r="M51" s="11">
        <f t="shared" si="5"/>
        <v>55.684400000000004</v>
      </c>
      <c r="N51" s="1"/>
      <c r="O51" s="2"/>
      <c r="P51" s="11">
        <f t="shared" si="6"/>
        <v>50.743200000000002</v>
      </c>
      <c r="Q51" s="1"/>
      <c r="R51" s="2"/>
      <c r="S51" s="11">
        <f t="shared" si="7"/>
        <v>57.552800000000005</v>
      </c>
      <c r="T51" s="1"/>
      <c r="U51" s="2"/>
      <c r="V51" s="11">
        <f t="shared" si="8"/>
        <v>53.924599999999998</v>
      </c>
      <c r="W51" s="1"/>
      <c r="X51" s="2"/>
      <c r="Y51" s="11">
        <f t="shared" si="9"/>
        <v>51.5364</v>
      </c>
      <c r="Z51" s="1"/>
      <c r="AA51" s="2"/>
      <c r="AB51" s="11">
        <f t="shared" si="10"/>
        <v>62.507799999999996</v>
      </c>
      <c r="AC51" s="1"/>
      <c r="AD51" s="2"/>
      <c r="AE51" s="11">
        <f t="shared" si="11"/>
        <v>71.132999999999996</v>
      </c>
    </row>
    <row r="52" spans="2:31" x14ac:dyDescent="0.3">
      <c r="C52" s="4" t="s">
        <v>1</v>
      </c>
      <c r="D52" s="12">
        <f>AVERAGE(D49:D51)</f>
        <v>48.298000000000002</v>
      </c>
      <c r="F52" s="4" t="s">
        <v>1</v>
      </c>
      <c r="G52" s="12">
        <f>AVERAGE(G49:G51)</f>
        <v>42.788066666666658</v>
      </c>
      <c r="I52" s="4" t="s">
        <v>1</v>
      </c>
      <c r="J52" s="12">
        <f>AVERAGE(J49:J51)</f>
        <v>40.53993333333333</v>
      </c>
      <c r="L52" s="4" t="s">
        <v>1</v>
      </c>
      <c r="M52" s="12">
        <f>AVERAGE(M49:M51)</f>
        <v>54.776000000000003</v>
      </c>
      <c r="O52" s="4" t="s">
        <v>1</v>
      </c>
      <c r="P52" s="12">
        <f>AVERAGE(P49:P51)</f>
        <v>50.059733333333334</v>
      </c>
      <c r="R52" s="4" t="s">
        <v>1</v>
      </c>
      <c r="S52" s="12">
        <f>AVERAGE(S49:S51)</f>
        <v>56.679200000000002</v>
      </c>
      <c r="U52" s="4" t="s">
        <v>1</v>
      </c>
      <c r="V52" s="12">
        <f>AVERAGE(V49:V51)</f>
        <v>52.138133333333336</v>
      </c>
      <c r="X52" s="4" t="s">
        <v>1</v>
      </c>
      <c r="Y52" s="12">
        <f>AVERAGE(Y49:Y51)</f>
        <v>50.570333333333338</v>
      </c>
      <c r="AA52" s="4" t="s">
        <v>1</v>
      </c>
      <c r="AB52" s="12">
        <f>AVERAGE(AB49:AB51)</f>
        <v>61.164866666666661</v>
      </c>
      <c r="AD52" s="4" t="s">
        <v>1</v>
      </c>
      <c r="AE52" s="12">
        <f>AVERAGE(AE49:AE51)</f>
        <v>66.79891666666667</v>
      </c>
    </row>
    <row r="53" spans="2:31" x14ac:dyDescent="0.3">
      <c r="C53" s="7" t="s">
        <v>3</v>
      </c>
      <c r="D53" s="12">
        <f>_xlfn.STDEV.S(D49:D51)</f>
        <v>1.0033972493484322</v>
      </c>
      <c r="F53" s="7" t="s">
        <v>3</v>
      </c>
      <c r="G53" s="12">
        <f>_xlfn.STDEV.S(G49:G51)</f>
        <v>0.61144963270357511</v>
      </c>
      <c r="I53" s="7" t="s">
        <v>3</v>
      </c>
      <c r="J53" s="12">
        <f>_xlfn.STDEV.S(J49:J51)</f>
        <v>0.67553052731415453</v>
      </c>
      <c r="L53" s="7" t="s">
        <v>3</v>
      </c>
      <c r="M53" s="12">
        <f>_xlfn.STDEV.S(M49:M51)</f>
        <v>1.0073656535737145</v>
      </c>
      <c r="O53" s="7" t="s">
        <v>3</v>
      </c>
      <c r="P53" s="12">
        <f>_xlfn.STDEV.S(P49:P51)</f>
        <v>0.66890924147699671</v>
      </c>
      <c r="R53" s="7" t="s">
        <v>3</v>
      </c>
      <c r="S53" s="12">
        <f>_xlfn.STDEV.S(S49:S51)</f>
        <v>0.84988620414735594</v>
      </c>
      <c r="U53" s="7" t="s">
        <v>3</v>
      </c>
      <c r="V53" s="12">
        <f>_xlfn.STDEV.S(V49:V51)</f>
        <v>1.6143191051750962</v>
      </c>
      <c r="X53" s="7" t="s">
        <v>3</v>
      </c>
      <c r="Y53" s="12">
        <f>_xlfn.STDEV.S(Y49:Y51)</f>
        <v>1.0254238213213767</v>
      </c>
      <c r="AA53" s="7" t="s">
        <v>3</v>
      </c>
      <c r="AB53" s="12">
        <f>_xlfn.STDEV.S(AB49:AB51)</f>
        <v>1.7859763753570019</v>
      </c>
      <c r="AD53" s="7" t="s">
        <v>3</v>
      </c>
      <c r="AE53" s="12">
        <f>_xlfn.STDEV.S(AE49:AE51)</f>
        <v>3.970749664211195</v>
      </c>
    </row>
  </sheetData>
  <mergeCells count="4">
    <mergeCell ref="AF4:AG4"/>
    <mergeCell ref="AF3:AG3"/>
    <mergeCell ref="AF5:AG5"/>
    <mergeCell ref="AF2:AQ2"/>
  </mergeCells>
  <pageMargins left="0.7" right="0.7" top="0.75" bottom="0.75" header="0.3" footer="0.3"/>
  <pageSetup scale="4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81ED-F2BC-CE4E-ABFA-B31E8300BA91}">
  <dimension ref="B2:I18"/>
  <sheetViews>
    <sheetView showGridLines="0" tabSelected="1" zoomScale="170" zoomScaleNormal="170" workbookViewId="0">
      <selection activeCell="B19" sqref="B19"/>
    </sheetView>
  </sheetViews>
  <sheetFormatPr baseColWidth="10" defaultRowHeight="18" x14ac:dyDescent="0.3"/>
  <cols>
    <col min="1" max="1" width="20.1640625" bestFit="1" customWidth="1"/>
  </cols>
  <sheetData>
    <row r="2" spans="2:9" ht="19" thickBot="1" x14ac:dyDescent="0.35">
      <c r="B2" s="8"/>
      <c r="C2" s="8"/>
      <c r="D2" s="9" t="s">
        <v>10</v>
      </c>
      <c r="E2" s="9" t="s">
        <v>11</v>
      </c>
      <c r="F2" s="9" t="s">
        <v>12</v>
      </c>
      <c r="G2" s="9" t="s">
        <v>13</v>
      </c>
      <c r="H2" s="9" t="s">
        <v>14</v>
      </c>
    </row>
    <row r="3" spans="2:9" ht="76" x14ac:dyDescent="0.3">
      <c r="B3" s="30" t="s">
        <v>5</v>
      </c>
      <c r="C3" s="31" t="s">
        <v>103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100</v>
      </c>
      <c r="I3" s="32" t="s">
        <v>101</v>
      </c>
    </row>
    <row r="4" spans="2:9" x14ac:dyDescent="0.3">
      <c r="B4" s="33" t="s">
        <v>15</v>
      </c>
      <c r="C4" s="50">
        <f>'2022 EAP Paracanoe'!D52/86400</f>
        <v>5.5900462962962967E-4</v>
      </c>
      <c r="D4" s="26">
        <f>1+'2022 EAP Paracanoe'!AH4</f>
        <v>1.1916428419282477</v>
      </c>
      <c r="E4" s="53">
        <f>C4/D4</f>
        <v>4.6910417279482893E-4</v>
      </c>
      <c r="F4" s="53">
        <f>MIN(E4:E13)</f>
        <v>4.6899392131915244E-4</v>
      </c>
      <c r="G4" s="53">
        <f t="shared" ref="G4:G6" si="0">F4*D4</f>
        <v>5.5887324924782777E-4</v>
      </c>
      <c r="H4" s="56">
        <f>$G4*1.25</f>
        <v>6.9859156155978471E-4</v>
      </c>
      <c r="I4" s="59">
        <f>$G4*1.2</f>
        <v>6.7064789909739334E-4</v>
      </c>
    </row>
    <row r="5" spans="2:9" x14ac:dyDescent="0.3">
      <c r="B5" s="33" t="s">
        <v>16</v>
      </c>
      <c r="C5" s="50">
        <f>'2022 EAP Paracanoe'!G52/86400</f>
        <v>4.9523225308641962E-4</v>
      </c>
      <c r="D5" s="26">
        <f>1+'2022 EAP Paracanoe'!AI4</f>
        <v>1.055396646497156</v>
      </c>
      <c r="E5" s="53">
        <f t="shared" ref="E5:E13" si="1">C5/D5</f>
        <v>4.6923803930028321E-4</v>
      </c>
      <c r="F5" s="53">
        <f>F4</f>
        <v>4.6899392131915244E-4</v>
      </c>
      <c r="G5" s="53">
        <f t="shared" si="0"/>
        <v>4.9497461178778452E-4</v>
      </c>
      <c r="H5" s="56">
        <f t="shared" ref="H5:I13" si="2">$G5*1.25</f>
        <v>6.1871826473473065E-4</v>
      </c>
      <c r="I5" s="59">
        <f t="shared" ref="I5:I13" si="3">$G5*1.2</f>
        <v>5.9396953414534142E-4</v>
      </c>
    </row>
    <row r="6" spans="2:9" x14ac:dyDescent="0.3">
      <c r="B6" s="33" t="s">
        <v>17</v>
      </c>
      <c r="C6" s="50">
        <f>'2022 EAP Paracanoe'!J52/86400</f>
        <v>4.6921219135802463E-4</v>
      </c>
      <c r="D6" s="47">
        <f>1+'2022 EAP Paracanoe'!AJ4</f>
        <v>1</v>
      </c>
      <c r="E6" s="54">
        <f t="shared" si="1"/>
        <v>4.6921219135802463E-4</v>
      </c>
      <c r="F6" s="53">
        <f>F5</f>
        <v>4.6899392131915244E-4</v>
      </c>
      <c r="G6" s="53">
        <f t="shared" si="0"/>
        <v>4.6899392131915244E-4</v>
      </c>
      <c r="H6" s="56">
        <f t="shared" si="2"/>
        <v>5.8624240164894051E-4</v>
      </c>
      <c r="I6" s="59">
        <f t="shared" si="3"/>
        <v>5.6279270558298288E-4</v>
      </c>
    </row>
    <row r="7" spans="2:9" x14ac:dyDescent="0.3">
      <c r="B7" s="33" t="s">
        <v>18</v>
      </c>
      <c r="C7" s="50">
        <f>'2022 EAP Paracanoe'!M52/86400</f>
        <v>6.3398148148148157E-4</v>
      </c>
      <c r="D7" s="26">
        <f>1+'2022 EAP Paracanoe'!AK4</f>
        <v>1.3512896331697066</v>
      </c>
      <c r="E7" s="53">
        <f t="shared" si="1"/>
        <v>4.6916772386861098E-4</v>
      </c>
      <c r="F7" s="53">
        <f>F6</f>
        <v>4.6899392131915244E-4</v>
      </c>
      <c r="G7" s="53">
        <f>F7*D7</f>
        <v>6.3374662389817978E-4</v>
      </c>
      <c r="H7" s="56">
        <f t="shared" si="2"/>
        <v>7.9218327987272473E-4</v>
      </c>
      <c r="I7" s="59">
        <f t="shared" si="3"/>
        <v>7.604959486778157E-4</v>
      </c>
    </row>
    <row r="8" spans="2:9" ht="19" thickBot="1" x14ac:dyDescent="0.35">
      <c r="B8" s="34" t="s">
        <v>19</v>
      </c>
      <c r="C8" s="51">
        <f>'2022 EAP Paracanoe'!P52/86400</f>
        <v>5.7939506172839509E-4</v>
      </c>
      <c r="D8" s="35">
        <f>1+'2022 EAP Paracanoe'!AL4</f>
        <v>1.2345612243149409</v>
      </c>
      <c r="E8" s="51">
        <f t="shared" si="1"/>
        <v>4.6931253818529895E-4</v>
      </c>
      <c r="F8" s="51">
        <f t="shared" ref="F8:F13" si="4">F7</f>
        <v>4.6899392131915244E-4</v>
      </c>
      <c r="G8" s="51">
        <f t="shared" ref="G8:G13" si="5">F8*D8</f>
        <v>5.7900170970003788E-4</v>
      </c>
      <c r="H8" s="57">
        <f t="shared" si="2"/>
        <v>7.2375213712504735E-4</v>
      </c>
      <c r="I8" s="60">
        <f t="shared" si="3"/>
        <v>6.9480205164004544E-4</v>
      </c>
    </row>
    <row r="9" spans="2:9" x14ac:dyDescent="0.3">
      <c r="B9" s="45" t="s">
        <v>20</v>
      </c>
      <c r="C9" s="52">
        <f>'2022 EAP Paracanoe'!S52/86400</f>
        <v>6.5600925925925928E-4</v>
      </c>
      <c r="D9" s="46">
        <f>1+'2022 EAP Paracanoe'!AM4</f>
        <v>1.3981633597088017</v>
      </c>
      <c r="E9" s="52">
        <f t="shared" si="1"/>
        <v>4.6919357076835979E-4</v>
      </c>
      <c r="F9" s="52">
        <f t="shared" si="4"/>
        <v>4.6899392131915244E-4</v>
      </c>
      <c r="G9" s="52">
        <f t="shared" si="5"/>
        <v>6.5573011671459154E-4</v>
      </c>
      <c r="H9" s="58">
        <f t="shared" si="2"/>
        <v>8.1966264589323936E-4</v>
      </c>
      <c r="I9" s="61">
        <f t="shared" si="3"/>
        <v>7.868761400575098E-4</v>
      </c>
    </row>
    <row r="10" spans="2:9" x14ac:dyDescent="0.3">
      <c r="B10" s="33" t="s">
        <v>21</v>
      </c>
      <c r="C10" s="53">
        <f>'2022 EAP Paracanoe'!V52/86400</f>
        <v>6.0345061728395068E-4</v>
      </c>
      <c r="D10" s="25">
        <f>1+'2022 EAP Paracanoe'!AN4</f>
        <v>1.2859812878443719</v>
      </c>
      <c r="E10" s="53">
        <f t="shared" si="1"/>
        <v>4.6925303111951629E-4</v>
      </c>
      <c r="F10" s="53">
        <f t="shared" si="4"/>
        <v>4.6899392131915244E-4</v>
      </c>
      <c r="G10" s="53">
        <f t="shared" si="5"/>
        <v>6.0311740692918568E-4</v>
      </c>
      <c r="H10" s="56">
        <f t="shared" si="2"/>
        <v>7.5389675866148215E-4</v>
      </c>
      <c r="I10" s="59">
        <f t="shared" si="3"/>
        <v>7.2374088831502284E-4</v>
      </c>
    </row>
    <row r="11" spans="2:9" x14ac:dyDescent="0.3">
      <c r="B11" s="33" t="s">
        <v>22</v>
      </c>
      <c r="C11" s="53">
        <f>'2022 EAP Paracanoe'!Y52/86400</f>
        <v>5.8530478395061735E-4</v>
      </c>
      <c r="D11" s="25">
        <f>1+'2022 EAP Paracanoe'!AO4</f>
        <v>1.2479182450360946</v>
      </c>
      <c r="E11" s="53">
        <f t="shared" si="1"/>
        <v>4.6902494316339457E-4</v>
      </c>
      <c r="F11" s="53">
        <f t="shared" si="4"/>
        <v>4.6899392131915244E-4</v>
      </c>
      <c r="G11" s="53">
        <f t="shared" si="5"/>
        <v>5.8526607122519293E-4</v>
      </c>
      <c r="H11" s="56">
        <f t="shared" si="2"/>
        <v>7.3158258903149116E-4</v>
      </c>
      <c r="I11" s="59">
        <f t="shared" si="3"/>
        <v>7.0231928547023151E-4</v>
      </c>
    </row>
    <row r="12" spans="2:9" x14ac:dyDescent="0.3">
      <c r="B12" s="33" t="s">
        <v>23</v>
      </c>
      <c r="C12" s="53">
        <f>'2022 EAP Paracanoe'!AB52/86400</f>
        <v>7.0792669753086412E-4</v>
      </c>
      <c r="D12" s="25">
        <f>1+'2022 EAP Paracanoe'!AP4</f>
        <v>1.5082027659489898</v>
      </c>
      <c r="E12" s="53">
        <f t="shared" si="1"/>
        <v>4.6938429865922121E-4</v>
      </c>
      <c r="F12" s="53">
        <f>F11</f>
        <v>4.6899392131915244E-4</v>
      </c>
      <c r="G12" s="53">
        <f t="shared" si="5"/>
        <v>7.0733792934680865E-4</v>
      </c>
      <c r="H12" s="56">
        <f t="shared" si="2"/>
        <v>8.8417241168351076E-4</v>
      </c>
      <c r="I12" s="59">
        <f t="shared" si="3"/>
        <v>8.488055152161704E-4</v>
      </c>
    </row>
    <row r="13" spans="2:9" ht="19" thickBot="1" x14ac:dyDescent="0.35">
      <c r="B13" s="34" t="s">
        <v>24</v>
      </c>
      <c r="C13" s="51">
        <f>'2022 EAP Paracanoe'!AE52/86400</f>
        <v>7.7313560956790124E-4</v>
      </c>
      <c r="D13" s="35">
        <f>1+'2022 EAP Paracanoe'!AQ4</f>
        <v>1.6484981455479868</v>
      </c>
      <c r="E13" s="51">
        <f t="shared" si="1"/>
        <v>4.6899392131915244E-4</v>
      </c>
      <c r="F13" s="51">
        <f t="shared" si="4"/>
        <v>4.6899392131915244E-4</v>
      </c>
      <c r="G13" s="51">
        <f t="shared" si="5"/>
        <v>7.7313560956790124E-4</v>
      </c>
      <c r="H13" s="57">
        <f t="shared" si="2"/>
        <v>9.6641951195987656E-4</v>
      </c>
      <c r="I13" s="60">
        <f t="shared" si="3"/>
        <v>9.2776273148148145E-4</v>
      </c>
    </row>
    <row r="14" spans="2:9" ht="19" thickBot="1" x14ac:dyDescent="0.35">
      <c r="C14" s="28"/>
      <c r="D14" s="29" t="s">
        <v>88</v>
      </c>
      <c r="E14" s="55">
        <f>MIN(E4:E13)</f>
        <v>4.6899392131915244E-4</v>
      </c>
      <c r="H14" s="49" t="s">
        <v>99</v>
      </c>
      <c r="I14" s="48" t="s">
        <v>102</v>
      </c>
    </row>
    <row r="15" spans="2:9" ht="19" thickTop="1" x14ac:dyDescent="0.3">
      <c r="E15" s="37"/>
    </row>
    <row r="16" spans="2:9" x14ac:dyDescent="0.3">
      <c r="B16" s="27" t="s">
        <v>89</v>
      </c>
    </row>
    <row r="18" spans="2:2" x14ac:dyDescent="0.3">
      <c r="B18" s="36" t="s">
        <v>105</v>
      </c>
    </row>
  </sheetData>
  <conditionalFormatting sqref="E15 E4:E8 E10:E13">
    <cfRule type="cellIs" dxfId="0" priority="1" operator="equal">
      <formula>$E$14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 EAP Paracanoe</vt:lpstr>
      <vt:lpstr>Example EAP Paracanoe</vt:lpstr>
      <vt:lpstr>'2022 EAP Paracanoe'!Print_Area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 Sribar</dc:creator>
  <cp:lastModifiedBy>Rok Sribar</cp:lastModifiedBy>
  <dcterms:created xsi:type="dcterms:W3CDTF">2019-01-23T02:18:39Z</dcterms:created>
  <dcterms:modified xsi:type="dcterms:W3CDTF">2022-03-05T05:48:40Z</dcterms:modified>
</cp:coreProperties>
</file>